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lousarvio 2024" sheetId="1" r:id="rId4"/>
  </sheets>
  <definedNames/>
  <calcPr/>
</workbook>
</file>

<file path=xl/sharedStrings.xml><?xml version="1.0" encoding="utf-8"?>
<sst xmlns="http://schemas.openxmlformats.org/spreadsheetml/2006/main" count="150" uniqueCount="60">
  <si>
    <t>Reaalitalousarvio 2024</t>
  </si>
  <si>
    <t>Hyväksytty hallituksen kokouksessa 28.5.2024</t>
  </si>
  <si>
    <t>Reaalitalous-arvio 2024</t>
  </si>
  <si>
    <t>Talousarvio 2024</t>
  </si>
  <si>
    <t>Tilinpäätös 2023</t>
  </si>
  <si>
    <t>Tilinpäätös 2022</t>
  </si>
  <si>
    <t>Tilinpäätös 2021</t>
  </si>
  <si>
    <t>Tilinpäätös 2020</t>
  </si>
  <si>
    <t>Liikuntapolitiikka ja edunvalvonta</t>
  </si>
  <si>
    <t>Avustukset</t>
  </si>
  <si>
    <t>Henkilöstökulut</t>
  </si>
  <si>
    <t>7000 Matkakulut</t>
  </si>
  <si>
    <t>7005 Päivärahat</t>
  </si>
  <si>
    <t>7010 Majoitus ja ruokailu</t>
  </si>
  <si>
    <t>7015 Kokouskulut</t>
  </si>
  <si>
    <t>7020 Materiaalit ja tarvikkeet</t>
  </si>
  <si>
    <t>7025 Koulutus ja osallistumismaksut</t>
  </si>
  <si>
    <t>7030 Ostopalvelut</t>
  </si>
  <si>
    <t>7035 Käännöskulut</t>
  </si>
  <si>
    <t>7295 Muut kulut</t>
  </si>
  <si>
    <t>Toiminnan kulut</t>
  </si>
  <si>
    <t>Kustannuspaikan tulos</t>
  </si>
  <si>
    <t>Liikkuva korkeakoulu OKM-hanke</t>
  </si>
  <si>
    <t>7225 Vuokrat</t>
  </si>
  <si>
    <t>7640 Atk-laite- ja ohjelmistoleasing</t>
  </si>
  <si>
    <t>Koulutukset ja jäsenpalvelut</t>
  </si>
  <si>
    <t>Osallistumismaksut</t>
  </si>
  <si>
    <t>Liikuntatapahtumat</t>
  </si>
  <si>
    <t>7047 OSM osallistumismaksujen tilitys</t>
  </si>
  <si>
    <t>Viestintä</t>
  </si>
  <si>
    <t>Tuotot</t>
  </si>
  <si>
    <t>Järjestö- ja sidosryhmätoiminta</t>
  </si>
  <si>
    <t>7050 Neuvottelu- ja suhdetoiminta</t>
  </si>
  <si>
    <t>Toimisto ja hallinto</t>
  </si>
  <si>
    <t>Muut tuotot</t>
  </si>
  <si>
    <t>7075 Jäsenmaksukulut</t>
  </si>
  <si>
    <t>7200 Virkistystoiminta</t>
  </si>
  <si>
    <t>7205 Työterveys</t>
  </si>
  <si>
    <t>7208 Saadut työterv.huollon korv.</t>
  </si>
  <si>
    <t>7210 Lounassetelit</t>
  </si>
  <si>
    <t>7215 Puhelinkulut</t>
  </si>
  <si>
    <t>7220 Leasingvuokrat OSS</t>
  </si>
  <si>
    <t>7230 Pankin kulut</t>
  </si>
  <si>
    <t>7240 Tilintarkastuspalvelut</t>
  </si>
  <si>
    <t>7245 Talouspalvelut OSS</t>
  </si>
  <si>
    <t>7250 Palvelut</t>
  </si>
  <si>
    <t>8570 Pyöristyserot</t>
  </si>
  <si>
    <t>OLL 100</t>
  </si>
  <si>
    <t>Avustus</t>
  </si>
  <si>
    <t>Varainhankinta</t>
  </si>
  <si>
    <t>Jäsenmaksutuotot</t>
  </si>
  <si>
    <t>Yritysyhteistyötuotot</t>
  </si>
  <si>
    <t>Rahankeräystuotot</t>
  </si>
  <si>
    <t>Kulut</t>
  </si>
  <si>
    <t>Sijoitus- ja rahoitustoiminta</t>
  </si>
  <si>
    <t>Yleisavustukset</t>
  </si>
  <si>
    <t>Tilikauden tuotot yhteensä</t>
  </si>
  <si>
    <t>Tilikauden kulut yhteensä</t>
  </si>
  <si>
    <t>Tilikauden tulos</t>
  </si>
  <si>
    <t>Henkilöstökulut yhteensä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</si>
</sst>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sz val="11.0"/>
      <color rgb="FF000000"/>
      <name val="Lato"/>
    </font>
    <font>
      <sz val="11.0"/>
      <color theme="1"/>
      <name val="Lato"/>
    </font>
    <font>
      <sz val="12.0"/>
      <color rgb="FF000000"/>
      <name val="Lato"/>
    </font>
    <font>
      <sz val="11.0"/>
      <color rgb="FFFFFFFF"/>
      <name val="Lato"/>
    </font>
    <font>
      <color rgb="FFFFFFFF"/>
      <name val="Calibri"/>
      <scheme val="minor"/>
    </font>
    <font/>
    <font>
      <b/>
      <sz val="11.0"/>
      <color theme="1"/>
      <name val="Lato"/>
    </font>
    <font>
      <b/>
      <sz val="11.0"/>
      <color rgb="FF000000"/>
      <name val="Lato"/>
    </font>
    <font>
      <b/>
      <sz val="11.0"/>
      <color rgb="FFFFFFFF"/>
      <name val="Lato"/>
    </font>
    <font>
      <sz val="11.0"/>
      <color rgb="FF999999"/>
      <name val="Lato"/>
    </font>
  </fonts>
  <fills count="4">
    <fill>
      <patternFill patternType="none"/>
    </fill>
    <fill>
      <patternFill patternType="lightGray"/>
    </fill>
    <fill>
      <patternFill patternType="solid">
        <fgColor rgb="FF065F7C"/>
        <bgColor rgb="FF065F7C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3" numFmtId="49" xfId="0" applyAlignment="1" applyFont="1" applyNumberFormat="1">
      <alignment horizontal="right" readingOrder="0"/>
    </xf>
    <xf borderId="0" fillId="0" fontId="1" numFmtId="0" xfId="0" applyAlignment="1" applyFont="1">
      <alignment horizontal="center" shrinkToFit="0" wrapText="1"/>
    </xf>
    <xf borderId="0" fillId="2" fontId="4" numFmtId="0" xfId="0" applyFill="1" applyFont="1"/>
    <xf borderId="0" fillId="2" fontId="4" numFmtId="0" xfId="0" applyAlignment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shrinkToFit="0" wrapText="1"/>
    </xf>
    <xf borderId="0" fillId="2" fontId="5" numFmtId="0" xfId="0" applyFont="1"/>
    <xf borderId="1" fillId="0" fontId="6" numFmtId="0" xfId="0" applyBorder="1" applyFont="1"/>
    <xf borderId="2" fillId="0" fontId="2" numFmtId="0" xfId="0" applyBorder="1" applyFont="1"/>
    <xf borderId="1" fillId="0" fontId="2" numFmtId="0" xfId="0" applyBorder="1" applyFont="1"/>
    <xf borderId="1" fillId="0" fontId="1" numFmtId="0" xfId="0" applyBorder="1" applyFont="1"/>
    <xf borderId="0" fillId="3" fontId="7" numFmtId="0" xfId="0" applyFill="1" applyFont="1"/>
    <xf borderId="2" fillId="3" fontId="7" numFmtId="0" xfId="0" applyBorder="1" applyFont="1"/>
    <xf borderId="1" fillId="3" fontId="7" numFmtId="0" xfId="0" applyBorder="1" applyFont="1"/>
    <xf borderId="1" fillId="3" fontId="8" numFmtId="0" xfId="0" applyBorder="1" applyFont="1"/>
    <xf borderId="0" fillId="0" fontId="2" numFmtId="0" xfId="0" applyAlignment="1" applyFont="1">
      <alignment readingOrder="0"/>
    </xf>
    <xf borderId="2" fillId="0" fontId="1" numFmtId="4" xfId="0" applyAlignment="1" applyBorder="1" applyFont="1" applyNumberFormat="1">
      <alignment horizontal="right" readingOrder="0"/>
    </xf>
    <xf borderId="1" fillId="0" fontId="1" numFmtId="4" xfId="0" applyAlignment="1" applyBorder="1" applyFont="1" applyNumberFormat="1">
      <alignment horizontal="right" readingOrder="0"/>
    </xf>
    <xf borderId="1" fillId="0" fontId="1" numFmtId="4" xfId="0" applyAlignment="1" applyBorder="1" applyFont="1" applyNumberFormat="1">
      <alignment horizontal="right"/>
    </xf>
    <xf borderId="1" fillId="0" fontId="2" numFmtId="4" xfId="0" applyBorder="1" applyFont="1" applyNumberFormat="1"/>
    <xf borderId="1" fillId="0" fontId="1" numFmtId="4" xfId="0" applyBorder="1" applyFont="1" applyNumberFormat="1"/>
    <xf borderId="2" fillId="0" fontId="2" numFmtId="4" xfId="0" applyAlignment="1" applyBorder="1" applyFont="1" applyNumberFormat="1">
      <alignment horizontal="right" readingOrder="0"/>
    </xf>
    <xf borderId="1" fillId="0" fontId="2" numFmtId="4" xfId="0" applyAlignment="1" applyBorder="1" applyFont="1" applyNumberFormat="1">
      <alignment horizontal="right" readingOrder="0"/>
    </xf>
    <xf borderId="1" fillId="0" fontId="2" numFmtId="4" xfId="0" applyAlignment="1" applyBorder="1" applyFont="1" applyNumberFormat="1">
      <alignment readingOrder="0"/>
    </xf>
    <xf borderId="1" fillId="0" fontId="2" numFmtId="4" xfId="0" applyAlignment="1" applyBorder="1" applyFont="1" applyNumberFormat="1">
      <alignment horizontal="right"/>
    </xf>
    <xf borderId="3" fillId="0" fontId="7" numFmtId="0" xfId="0" applyBorder="1" applyFont="1"/>
    <xf borderId="4" fillId="0" fontId="7" numFmtId="4" xfId="0" applyAlignment="1" applyBorder="1" applyFont="1" applyNumberFormat="1">
      <alignment horizontal="right"/>
    </xf>
    <xf borderId="4" fillId="0" fontId="7" numFmtId="4" xfId="0" applyBorder="1" applyFont="1" applyNumberFormat="1"/>
    <xf borderId="4" fillId="0" fontId="8" numFmtId="4" xfId="0" applyBorder="1" applyFont="1" applyNumberFormat="1"/>
    <xf borderId="2" fillId="0" fontId="2" numFmtId="4" xfId="0" applyBorder="1" applyFont="1" applyNumberFormat="1"/>
    <xf borderId="2" fillId="0" fontId="2" numFmtId="4" xfId="0" applyAlignment="1" applyBorder="1" applyFont="1" applyNumberFormat="1">
      <alignment readingOrder="0"/>
    </xf>
    <xf borderId="4" fillId="0" fontId="8" numFmtId="4" xfId="0" applyAlignment="1" applyBorder="1" applyFont="1" applyNumberFormat="1">
      <alignment horizontal="right"/>
    </xf>
    <xf borderId="0" fillId="3" fontId="7" numFmtId="0" xfId="0" applyAlignment="1" applyFont="1">
      <alignment readingOrder="0"/>
    </xf>
    <xf borderId="2" fillId="0" fontId="1" numFmtId="4" xfId="0" applyAlignment="1" applyBorder="1" applyFont="1" applyNumberFormat="1">
      <alignment readingOrder="0"/>
    </xf>
    <xf borderId="1" fillId="0" fontId="1" numFmtId="4" xfId="0" applyAlignment="1" applyBorder="1" applyFont="1" applyNumberFormat="1">
      <alignment readingOrder="0"/>
    </xf>
    <xf borderId="2" fillId="3" fontId="7" numFmtId="4" xfId="0" applyBorder="1" applyFont="1" applyNumberFormat="1"/>
    <xf borderId="1" fillId="3" fontId="7" numFmtId="4" xfId="0" applyBorder="1" applyFont="1" applyNumberFormat="1"/>
    <xf borderId="0" fillId="0" fontId="2" numFmtId="0" xfId="0" applyAlignment="1" applyFont="1">
      <alignment vertical="bottom"/>
    </xf>
    <xf borderId="2" fillId="0" fontId="2" numFmtId="4" xfId="0" applyAlignment="1" applyBorder="1" applyFont="1" applyNumberFormat="1">
      <alignment horizontal="right" readingOrder="0" vertical="bottom"/>
    </xf>
    <xf borderId="1" fillId="0" fontId="2" numFmtId="4" xfId="0" applyAlignment="1" applyBorder="1" applyFont="1" applyNumberFormat="1">
      <alignment horizontal="right" readingOrder="0" vertical="bottom"/>
    </xf>
    <xf borderId="3" fillId="0" fontId="7" numFmtId="0" xfId="0" applyAlignment="1" applyBorder="1" applyFont="1">
      <alignment readingOrder="0"/>
    </xf>
    <xf borderId="0" fillId="0" fontId="7" numFmtId="0" xfId="0" applyFont="1"/>
    <xf borderId="2" fillId="0" fontId="7" numFmtId="0" xfId="0" applyBorder="1" applyFont="1"/>
    <xf borderId="1" fillId="0" fontId="7" numFmtId="0" xfId="0" applyBorder="1" applyFont="1"/>
    <xf borderId="1" fillId="0" fontId="8" numFmtId="0" xfId="0" applyBorder="1" applyFont="1"/>
    <xf borderId="0" fillId="0" fontId="7" numFmtId="0" xfId="0" applyAlignment="1" applyFont="1">
      <alignment readingOrder="0"/>
    </xf>
    <xf borderId="1" fillId="0" fontId="7" numFmtId="4" xfId="0" applyAlignment="1" applyBorder="1" applyFont="1" applyNumberFormat="1">
      <alignment horizontal="right" readingOrder="0"/>
    </xf>
    <xf borderId="1" fillId="0" fontId="7" numFmtId="4" xfId="0" applyAlignment="1" applyBorder="1" applyFont="1" applyNumberFormat="1">
      <alignment horizontal="right"/>
    </xf>
    <xf borderId="1" fillId="0" fontId="8" numFmtId="4" xfId="0" applyAlignment="1" applyBorder="1" applyFont="1" applyNumberFormat="1">
      <alignment horizontal="right"/>
    </xf>
    <xf borderId="0" fillId="3" fontId="2" numFmtId="0" xfId="0" applyFont="1"/>
    <xf borderId="1" fillId="3" fontId="2" numFmtId="4" xfId="0" applyAlignment="1" applyBorder="1" applyFont="1" applyNumberFormat="1">
      <alignment horizontal="right"/>
    </xf>
    <xf borderId="0" fillId="2" fontId="9" numFmtId="0" xfId="0" applyFont="1"/>
    <xf borderId="1" fillId="2" fontId="9" numFmtId="4" xfId="0" applyAlignment="1" applyBorder="1" applyFont="1" applyNumberFormat="1">
      <alignment horizontal="right"/>
    </xf>
    <xf borderId="0" fillId="0" fontId="2" numFmtId="4" xfId="0" applyFont="1" applyNumberFormat="1"/>
    <xf borderId="0" fillId="0" fontId="10" numFmtId="0" xfId="0" applyAlignment="1" applyFont="1">
      <alignment readingOrder="0"/>
    </xf>
    <xf borderId="0" fillId="0" fontId="10" numFmtId="4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</dxfs>
  <tableStyles count="2">
    <tableStyle count="2" pivot="0" name="Talousarvio 2024-style">
      <tableStyleElement dxfId="1" type="firstRowStripe"/>
      <tableStyleElement dxfId="2" type="secondRowStripe"/>
    </tableStyle>
    <tableStyle count="3" pivot="0" name="Talousarvio 2024-style 2">
      <tableStyleElement dxfId="1" type="headerRow"/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33450" cy="914400"/>
    <xdr:pic>
      <xdr:nvPicPr>
        <xdr:cNvPr id="0" name="image1.pn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32:G133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Talousarvio 2024-style" showColumnStripes="0" showFirstColumn="1" showLastColumn="1" showRowStripes="1"/>
</table>
</file>

<file path=xl/tables/table2.xml><?xml version="1.0" encoding="utf-8"?>
<table xmlns="http://schemas.openxmlformats.org/spreadsheetml/2006/main" headerRowCount="0" ref="A156:G157" displayName="Table_2" name="Table_2" id="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Talousarvio 2024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0.43"/>
    <col customWidth="1" min="2" max="7" width="13.14"/>
  </cols>
  <sheetData>
    <row r="1" ht="13.5" customHeight="1">
      <c r="A1" s="1"/>
      <c r="B1" s="2"/>
      <c r="C1" s="2"/>
      <c r="D1" s="2"/>
      <c r="E1" s="2"/>
      <c r="F1" s="3"/>
      <c r="G1" s="4"/>
    </row>
    <row r="2" ht="15.0" customHeight="1">
      <c r="A2" s="5"/>
      <c r="B2" s="2"/>
      <c r="C2" s="2"/>
      <c r="D2" s="2"/>
      <c r="E2" s="2"/>
      <c r="F2" s="6"/>
      <c r="G2" s="7" t="s">
        <v>0</v>
      </c>
    </row>
    <row r="3" ht="15.0" customHeight="1">
      <c r="A3" s="5"/>
      <c r="B3" s="2"/>
      <c r="C3" s="2"/>
      <c r="D3" s="2"/>
      <c r="E3" s="2"/>
      <c r="F3" s="6"/>
      <c r="G3" s="7" t="s">
        <v>1</v>
      </c>
    </row>
    <row r="4" ht="15.0" customHeight="1">
      <c r="A4" s="5"/>
      <c r="B4" s="2"/>
      <c r="C4" s="2"/>
      <c r="D4" s="2"/>
      <c r="E4" s="2"/>
      <c r="F4" s="6"/>
      <c r="G4" s="8"/>
    </row>
    <row r="5" ht="15.0" customHeight="1">
      <c r="A5" s="5"/>
      <c r="B5" s="2"/>
      <c r="C5" s="2"/>
      <c r="D5" s="2"/>
      <c r="E5" s="2"/>
      <c r="F5" s="6"/>
      <c r="G5" s="8"/>
    </row>
    <row r="6" ht="15.0" customHeight="1">
      <c r="A6" s="5"/>
      <c r="B6" s="2"/>
      <c r="C6" s="2"/>
      <c r="D6" s="2"/>
      <c r="E6" s="2"/>
      <c r="F6" s="6"/>
      <c r="G6" s="8"/>
    </row>
    <row r="7">
      <c r="A7" s="9"/>
      <c r="B7" s="10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2" t="s">
        <v>7</v>
      </c>
    </row>
    <row r="8">
      <c r="A8" s="13"/>
      <c r="C8" s="14"/>
      <c r="D8" s="14"/>
      <c r="E8" s="14"/>
      <c r="F8" s="14"/>
      <c r="G8" s="14"/>
    </row>
    <row r="9" ht="15.75" customHeight="1">
      <c r="A9" s="2"/>
      <c r="B9" s="15"/>
      <c r="C9" s="16"/>
      <c r="D9" s="16"/>
      <c r="E9" s="16"/>
      <c r="F9" s="16"/>
      <c r="G9" s="17"/>
    </row>
    <row r="10" ht="15.75" customHeight="1">
      <c r="A10" s="18" t="s">
        <v>8</v>
      </c>
      <c r="B10" s="19"/>
      <c r="C10" s="20"/>
      <c r="D10" s="20"/>
      <c r="E10" s="20"/>
      <c r="F10" s="20"/>
      <c r="G10" s="21"/>
    </row>
    <row r="11" ht="15.75" customHeight="1">
      <c r="A11" s="22" t="s">
        <v>9</v>
      </c>
      <c r="B11" s="23"/>
      <c r="C11" s="24">
        <v>0.0</v>
      </c>
      <c r="D11" s="24">
        <v>0.0</v>
      </c>
      <c r="E11" s="25">
        <v>0.0</v>
      </c>
      <c r="F11" s="26">
        <v>0.0</v>
      </c>
      <c r="G11" s="27">
        <v>3500.0</v>
      </c>
    </row>
    <row r="12" ht="15.75" customHeight="1">
      <c r="A12" s="2" t="s">
        <v>10</v>
      </c>
      <c r="B12" s="28">
        <v>-20000.0</v>
      </c>
      <c r="C12" s="29">
        <v>-30000.0</v>
      </c>
      <c r="D12" s="29">
        <v>-24085.47</v>
      </c>
      <c r="E12" s="29">
        <v>-26463.63</v>
      </c>
      <c r="F12" s="30">
        <v>-43538.92</v>
      </c>
      <c r="G12" s="27">
        <v>-46969.06</v>
      </c>
    </row>
    <row r="13" ht="15.75" customHeight="1">
      <c r="A13" s="2" t="s">
        <v>11</v>
      </c>
      <c r="B13" s="28">
        <v>-100.0</v>
      </c>
      <c r="C13" s="29"/>
      <c r="D13" s="29">
        <v>-76.85</v>
      </c>
      <c r="E13" s="29">
        <v>-52.4</v>
      </c>
      <c r="F13" s="29">
        <v>-2.8</v>
      </c>
      <c r="G13" s="25">
        <v>-5.6</v>
      </c>
    </row>
    <row r="14" ht="15.75" customHeight="1">
      <c r="A14" s="2" t="s">
        <v>12</v>
      </c>
      <c r="B14" s="28">
        <v>-100.0</v>
      </c>
      <c r="C14" s="31"/>
      <c r="D14" s="31">
        <v>0.0</v>
      </c>
      <c r="E14" s="31">
        <v>0.0</v>
      </c>
      <c r="F14" s="31">
        <v>0.0</v>
      </c>
      <c r="G14" s="25">
        <v>0.0</v>
      </c>
    </row>
    <row r="15" ht="15.75" customHeight="1">
      <c r="A15" s="2" t="s">
        <v>13</v>
      </c>
      <c r="B15" s="28">
        <v>-200.0</v>
      </c>
      <c r="C15" s="31"/>
      <c r="D15" s="31">
        <v>0.0</v>
      </c>
      <c r="E15" s="31">
        <v>0.0</v>
      </c>
      <c r="F15" s="31">
        <v>0.0</v>
      </c>
      <c r="G15" s="25">
        <v>0.0</v>
      </c>
    </row>
    <row r="16" ht="15.75" customHeight="1">
      <c r="A16" s="2" t="s">
        <v>14</v>
      </c>
      <c r="B16" s="28">
        <v>-100.0</v>
      </c>
      <c r="C16" s="29"/>
      <c r="D16" s="29">
        <v>-474.0</v>
      </c>
      <c r="E16" s="29">
        <v>0.0</v>
      </c>
      <c r="F16" s="29">
        <v>0.0</v>
      </c>
      <c r="G16" s="25">
        <v>0.0</v>
      </c>
    </row>
    <row r="17" ht="15.75" customHeight="1">
      <c r="A17" s="2" t="s">
        <v>15</v>
      </c>
      <c r="B17" s="28">
        <v>-200.0</v>
      </c>
      <c r="C17" s="29"/>
      <c r="D17" s="29">
        <v>-666.39</v>
      </c>
      <c r="E17" s="29">
        <v>-102.83</v>
      </c>
      <c r="F17" s="29">
        <v>0.0</v>
      </c>
      <c r="G17" s="25">
        <v>-1418.08</v>
      </c>
    </row>
    <row r="18" ht="15.75" customHeight="1">
      <c r="A18" s="2" t="s">
        <v>16</v>
      </c>
      <c r="B18" s="28">
        <v>-100.0</v>
      </c>
      <c r="C18" s="31"/>
      <c r="D18" s="29">
        <v>0.0</v>
      </c>
      <c r="E18" s="29">
        <v>0.0</v>
      </c>
      <c r="F18" s="29">
        <v>0.0</v>
      </c>
      <c r="G18" s="25">
        <v>-100.0</v>
      </c>
    </row>
    <row r="19" ht="15.75" customHeight="1">
      <c r="A19" s="2" t="s">
        <v>17</v>
      </c>
      <c r="B19" s="28">
        <v>-500.0</v>
      </c>
      <c r="C19" s="29"/>
      <c r="D19" s="29">
        <v>-1142.0</v>
      </c>
      <c r="E19" s="29">
        <v>-136.4</v>
      </c>
      <c r="F19" s="31">
        <f>-(489.8+3800.16)</f>
        <v>-4289.96</v>
      </c>
      <c r="G19" s="25">
        <v>-1279.8</v>
      </c>
    </row>
    <row r="20" ht="15.75" customHeight="1">
      <c r="A20" s="2" t="s">
        <v>18</v>
      </c>
      <c r="B20" s="28">
        <v>-1000.0</v>
      </c>
      <c r="C20" s="29"/>
      <c r="D20" s="29">
        <v>-2044.12</v>
      </c>
      <c r="E20" s="29">
        <v>-75.74</v>
      </c>
      <c r="F20" s="31">
        <v>0.0</v>
      </c>
      <c r="G20" s="25">
        <v>-2363.73</v>
      </c>
    </row>
    <row r="21" ht="15.75" customHeight="1">
      <c r="A21" s="2" t="s">
        <v>19</v>
      </c>
      <c r="B21" s="28">
        <v>-100.0</v>
      </c>
      <c r="C21" s="31"/>
      <c r="D21" s="29">
        <v>-327.61</v>
      </c>
      <c r="E21" s="29">
        <v>-79.19</v>
      </c>
      <c r="F21" s="31">
        <v>0.0</v>
      </c>
      <c r="G21" s="25">
        <v>0.0</v>
      </c>
    </row>
    <row r="22" ht="15.75" customHeight="1">
      <c r="A22" s="22" t="s">
        <v>20</v>
      </c>
      <c r="B22" s="26">
        <f>SUM(B13:B21)</f>
        <v>-2400</v>
      </c>
      <c r="C22" s="30">
        <v>-4000.0</v>
      </c>
      <c r="D22" s="26">
        <f t="shared" ref="D22:G22" si="1">SUM(D13:D21)</f>
        <v>-4730.97</v>
      </c>
      <c r="E22" s="26">
        <f t="shared" si="1"/>
        <v>-446.56</v>
      </c>
      <c r="F22" s="26">
        <f t="shared" si="1"/>
        <v>-4292.76</v>
      </c>
      <c r="G22" s="26">
        <f t="shared" si="1"/>
        <v>-5167.21</v>
      </c>
    </row>
    <row r="23" ht="15.75" customHeight="1">
      <c r="A23" s="32" t="s">
        <v>21</v>
      </c>
      <c r="B23" s="33">
        <f>SUM(B11:B12)+B22</f>
        <v>-22400</v>
      </c>
      <c r="C23" s="33">
        <f>C11+C12+C22</f>
        <v>-34000</v>
      </c>
      <c r="D23" s="33">
        <f>SUM(D11:D12)+D22</f>
        <v>-28816.44</v>
      </c>
      <c r="E23" s="33">
        <f t="shared" ref="E23:F23" si="2">SUM(E11:E21)</f>
        <v>-26910.19</v>
      </c>
      <c r="F23" s="34">
        <f t="shared" si="2"/>
        <v>-47831.68</v>
      </c>
      <c r="G23" s="35">
        <v>-48636.270000000004</v>
      </c>
    </row>
    <row r="24" ht="15.75" customHeight="1">
      <c r="A24" s="2"/>
      <c r="B24" s="36"/>
      <c r="C24" s="26"/>
      <c r="D24" s="26"/>
      <c r="E24" s="26"/>
      <c r="F24" s="16"/>
      <c r="G24" s="17"/>
    </row>
    <row r="25" ht="15.75" customHeight="1">
      <c r="A25" s="18" t="s">
        <v>22</v>
      </c>
      <c r="B25" s="19"/>
      <c r="C25" s="20"/>
      <c r="D25" s="20"/>
      <c r="E25" s="20"/>
      <c r="F25" s="20"/>
      <c r="G25" s="21"/>
    </row>
    <row r="26" ht="15.75" customHeight="1">
      <c r="A26" s="22" t="s">
        <v>9</v>
      </c>
      <c r="B26" s="37">
        <v>117837.653333333</v>
      </c>
      <c r="C26" s="30">
        <v>90000.0</v>
      </c>
      <c r="D26" s="30">
        <v>87498.55</v>
      </c>
      <c r="E26" s="30">
        <v>82281.93</v>
      </c>
      <c r="F26" s="30">
        <v>69534.09</v>
      </c>
      <c r="G26" s="27">
        <v>61162.89</v>
      </c>
    </row>
    <row r="27" ht="15.75" customHeight="1">
      <c r="A27" s="2" t="s">
        <v>10</v>
      </c>
      <c r="B27" s="28">
        <v>-103000.0</v>
      </c>
      <c r="C27" s="29">
        <v>-85000.0</v>
      </c>
      <c r="D27" s="29">
        <v>-99709.61</v>
      </c>
      <c r="E27" s="29">
        <v>-84474.85</v>
      </c>
      <c r="F27" s="30">
        <v>-65214.47</v>
      </c>
      <c r="G27" s="27">
        <v>-55356.27</v>
      </c>
    </row>
    <row r="28" ht="15.75" customHeight="1">
      <c r="A28" s="2" t="s">
        <v>11</v>
      </c>
      <c r="B28" s="28">
        <v>-2500.0</v>
      </c>
      <c r="C28" s="29"/>
      <c r="D28" s="29">
        <v>-253.5</v>
      </c>
      <c r="E28" s="24">
        <v>-1668.0</v>
      </c>
      <c r="F28" s="30">
        <v>-2.8</v>
      </c>
      <c r="G28" s="27">
        <v>-66.6</v>
      </c>
    </row>
    <row r="29" ht="15.75" customHeight="1">
      <c r="A29" s="2" t="s">
        <v>12</v>
      </c>
      <c r="B29" s="28">
        <v>-2000.0</v>
      </c>
      <c r="C29" s="29"/>
      <c r="D29" s="29">
        <v>-408.0</v>
      </c>
      <c r="E29" s="24">
        <v>-1080.0</v>
      </c>
      <c r="F29" s="30">
        <v>-44.0</v>
      </c>
      <c r="G29" s="27">
        <v>-43.0</v>
      </c>
    </row>
    <row r="30" ht="15.75" customHeight="1">
      <c r="A30" s="2" t="s">
        <v>13</v>
      </c>
      <c r="B30" s="28">
        <v>-2500.0</v>
      </c>
      <c r="C30" s="29"/>
      <c r="D30" s="29">
        <v>-607.47</v>
      </c>
      <c r="E30" s="24">
        <v>-2527.66</v>
      </c>
      <c r="F30" s="26">
        <v>0.0</v>
      </c>
      <c r="G30" s="27">
        <v>0.0</v>
      </c>
    </row>
    <row r="31" ht="15.75" customHeight="1">
      <c r="A31" s="2" t="s">
        <v>14</v>
      </c>
      <c r="B31" s="28">
        <v>-1000.0</v>
      </c>
      <c r="C31" s="29"/>
      <c r="D31" s="29">
        <v>-299.5</v>
      </c>
      <c r="E31" s="24">
        <v>-732.7</v>
      </c>
      <c r="F31" s="26">
        <v>0.0</v>
      </c>
      <c r="G31" s="27">
        <v>0.0</v>
      </c>
    </row>
    <row r="32" ht="15.75" customHeight="1">
      <c r="A32" s="2" t="s">
        <v>15</v>
      </c>
      <c r="B32" s="28">
        <v>-2000.0</v>
      </c>
      <c r="C32" s="29"/>
      <c r="D32" s="29">
        <v>-1609.56</v>
      </c>
      <c r="E32" s="24">
        <v>-2070.31</v>
      </c>
      <c r="F32" s="30">
        <v>-3434.8</v>
      </c>
      <c r="G32" s="27">
        <v>-731.81</v>
      </c>
    </row>
    <row r="33" ht="15.75" customHeight="1">
      <c r="A33" s="2" t="s">
        <v>16</v>
      </c>
      <c r="B33" s="28">
        <v>-1500.0</v>
      </c>
      <c r="C33" s="29"/>
      <c r="D33" s="29">
        <v>-1467.0</v>
      </c>
      <c r="E33" s="24">
        <v>-1485.0</v>
      </c>
      <c r="F33" s="30">
        <v>-165.0</v>
      </c>
      <c r="G33" s="27">
        <v>-414.6</v>
      </c>
    </row>
    <row r="34" ht="15.75" customHeight="1">
      <c r="A34" s="2" t="s">
        <v>17</v>
      </c>
      <c r="B34" s="28">
        <v>-25000.0</v>
      </c>
      <c r="C34" s="29"/>
      <c r="D34" s="29">
        <v>-5541.65</v>
      </c>
      <c r="E34" s="24">
        <v>-4597.91</v>
      </c>
      <c r="F34" s="30">
        <v>-14782.75</v>
      </c>
      <c r="G34" s="27">
        <v>-14133.4</v>
      </c>
    </row>
    <row r="35" ht="15.75" customHeight="1">
      <c r="A35" s="2" t="s">
        <v>18</v>
      </c>
      <c r="B35" s="28">
        <v>-3000.0</v>
      </c>
      <c r="C35" s="29"/>
      <c r="D35" s="29">
        <v>-1744.01</v>
      </c>
      <c r="E35" s="24">
        <v>-2416.74</v>
      </c>
      <c r="F35" s="30">
        <v>-1112.71</v>
      </c>
      <c r="G35" s="27">
        <v>-4530.96</v>
      </c>
    </row>
    <row r="36" ht="15.75" customHeight="1">
      <c r="A36" s="22" t="s">
        <v>23</v>
      </c>
      <c r="B36" s="28">
        <v>-3500.0</v>
      </c>
      <c r="C36" s="29"/>
      <c r="D36" s="29">
        <v>-3279.41</v>
      </c>
      <c r="E36" s="24">
        <v>-2788.05</v>
      </c>
      <c r="F36" s="30"/>
      <c r="G36" s="27"/>
    </row>
    <row r="37" ht="15.75" customHeight="1">
      <c r="A37" s="2" t="s">
        <v>19</v>
      </c>
      <c r="B37" s="28">
        <v>-500.0</v>
      </c>
      <c r="C37" s="29"/>
      <c r="D37" s="29">
        <v>-251.41</v>
      </c>
      <c r="E37" s="24">
        <v>-199.56</v>
      </c>
      <c r="F37" s="29">
        <v>-20.0</v>
      </c>
      <c r="G37" s="25">
        <v>0.0</v>
      </c>
    </row>
    <row r="38" ht="15.75" customHeight="1">
      <c r="A38" s="22" t="s">
        <v>24</v>
      </c>
      <c r="B38" s="29">
        <v>-2000.0</v>
      </c>
      <c r="C38" s="29"/>
      <c r="D38" s="29">
        <v>0.0</v>
      </c>
      <c r="E38" s="24">
        <v>0.0</v>
      </c>
      <c r="F38" s="29">
        <v>0.0</v>
      </c>
      <c r="G38" s="24">
        <v>0.0</v>
      </c>
    </row>
    <row r="39" ht="15.75" customHeight="1">
      <c r="A39" s="22" t="s">
        <v>20</v>
      </c>
      <c r="B39" s="26">
        <f>SUM(B28:B38)</f>
        <v>-45500</v>
      </c>
      <c r="C39" s="30">
        <v>-27500.0</v>
      </c>
      <c r="D39" s="26">
        <f t="shared" ref="D39:G39" si="3">SUM(D28:D38)</f>
        <v>-15461.51</v>
      </c>
      <c r="E39" s="26">
        <f t="shared" si="3"/>
        <v>-19565.93</v>
      </c>
      <c r="F39" s="26">
        <f t="shared" si="3"/>
        <v>-19562.06</v>
      </c>
      <c r="G39" s="26">
        <f t="shared" si="3"/>
        <v>-19920.37</v>
      </c>
    </row>
    <row r="40" ht="15.75" customHeight="1">
      <c r="A40" s="32" t="s">
        <v>21</v>
      </c>
      <c r="B40" s="33">
        <f>SUM(B26:B27)+B39</f>
        <v>-30662.34667</v>
      </c>
      <c r="C40" s="33">
        <f>C26+C27+C39</f>
        <v>-22500</v>
      </c>
      <c r="D40" s="33">
        <f>SUM(D26:D27)+D39</f>
        <v>-27672.57</v>
      </c>
      <c r="E40" s="33">
        <f t="shared" ref="E40:F40" si="4">SUM(E26:E37)</f>
        <v>-21758.85</v>
      </c>
      <c r="F40" s="33">
        <f t="shared" si="4"/>
        <v>-15242.44</v>
      </c>
      <c r="G40" s="38">
        <v>-14113.75</v>
      </c>
    </row>
    <row r="41" ht="15.75" customHeight="1">
      <c r="A41" s="2"/>
      <c r="B41" s="36"/>
      <c r="C41" s="26"/>
      <c r="D41" s="26"/>
      <c r="E41" s="26"/>
      <c r="F41" s="16"/>
      <c r="G41" s="17"/>
    </row>
    <row r="42" ht="15.75" customHeight="1">
      <c r="A42" s="18" t="s">
        <v>25</v>
      </c>
      <c r="B42" s="19"/>
      <c r="C42" s="20"/>
      <c r="D42" s="20"/>
      <c r="E42" s="20"/>
      <c r="F42" s="20"/>
      <c r="G42" s="21"/>
    </row>
    <row r="43" ht="15.75" customHeight="1">
      <c r="A43" s="22" t="s">
        <v>26</v>
      </c>
      <c r="B43" s="28">
        <v>8000.0</v>
      </c>
      <c r="C43" s="29">
        <v>8000.0</v>
      </c>
      <c r="D43" s="29">
        <v>8900.0</v>
      </c>
      <c r="E43" s="29">
        <v>8188.0</v>
      </c>
      <c r="F43" s="29">
        <v>1510.0</v>
      </c>
      <c r="G43" s="25">
        <v>1810.0</v>
      </c>
    </row>
    <row r="44" ht="15.75" customHeight="1">
      <c r="A44" s="5" t="s">
        <v>10</v>
      </c>
      <c r="B44" s="28">
        <v>-30000.0</v>
      </c>
      <c r="C44" s="29">
        <v>-30000.0</v>
      </c>
      <c r="D44" s="29">
        <v>-27373.1</v>
      </c>
      <c r="E44" s="29">
        <v>-21136.71</v>
      </c>
      <c r="F44" s="29">
        <v>-22004.74</v>
      </c>
      <c r="G44" s="25">
        <v>-22111.289999999997</v>
      </c>
    </row>
    <row r="45" ht="15.75" customHeight="1">
      <c r="A45" s="2" t="s">
        <v>11</v>
      </c>
      <c r="B45" s="28">
        <v>-2500.0</v>
      </c>
      <c r="C45" s="31"/>
      <c r="D45" s="29">
        <v>-2235.6</v>
      </c>
      <c r="E45" s="29">
        <v>-2402.48</v>
      </c>
      <c r="F45" s="29">
        <v>0.0</v>
      </c>
      <c r="G45" s="25">
        <v>-565.3</v>
      </c>
    </row>
    <row r="46" ht="15.75" customHeight="1">
      <c r="A46" s="2" t="s">
        <v>12</v>
      </c>
      <c r="B46" s="28">
        <v>-1500.0</v>
      </c>
      <c r="C46" s="29"/>
      <c r="D46" s="29">
        <v>-1550.0</v>
      </c>
      <c r="E46" s="29">
        <v>-1302.5</v>
      </c>
      <c r="F46" s="29">
        <v>0.0</v>
      </c>
      <c r="G46" s="25">
        <v>-232.0</v>
      </c>
    </row>
    <row r="47" ht="15.75" customHeight="1">
      <c r="A47" s="2" t="s">
        <v>13</v>
      </c>
      <c r="B47" s="28">
        <v>-6500.0</v>
      </c>
      <c r="C47" s="29"/>
      <c r="D47" s="29">
        <v>-7759.74</v>
      </c>
      <c r="E47" s="29">
        <v>-1842.48</v>
      </c>
      <c r="F47" s="29">
        <v>0.0</v>
      </c>
      <c r="G47" s="25">
        <v>-1858.0</v>
      </c>
    </row>
    <row r="48" ht="15.75" customHeight="1">
      <c r="A48" s="2" t="s">
        <v>14</v>
      </c>
      <c r="B48" s="28">
        <v>-6500.0</v>
      </c>
      <c r="C48" s="31"/>
      <c r="D48" s="29">
        <v>-6480.55</v>
      </c>
      <c r="E48" s="29">
        <v>-5755.49</v>
      </c>
      <c r="F48" s="29">
        <v>-294.9</v>
      </c>
      <c r="G48" s="25">
        <v>-1778.84</v>
      </c>
    </row>
    <row r="49" ht="15.75" customHeight="1">
      <c r="A49" s="2" t="s">
        <v>15</v>
      </c>
      <c r="B49" s="28">
        <v>-100.0</v>
      </c>
      <c r="C49" s="29"/>
      <c r="D49" s="29">
        <v>0.0</v>
      </c>
      <c r="E49" s="29">
        <v>-209.17</v>
      </c>
      <c r="F49" s="29">
        <v>-14.85</v>
      </c>
      <c r="G49" s="25">
        <v>-148.55</v>
      </c>
    </row>
    <row r="50" ht="15.75" customHeight="1">
      <c r="A50" s="2" t="s">
        <v>16</v>
      </c>
      <c r="B50" s="28">
        <v>0.0</v>
      </c>
      <c r="C50" s="31"/>
      <c r="D50" s="29">
        <v>306.7</v>
      </c>
      <c r="E50" s="31">
        <v>0.0</v>
      </c>
      <c r="F50" s="31">
        <v>0.0</v>
      </c>
      <c r="G50" s="25">
        <v>0.0</v>
      </c>
    </row>
    <row r="51" ht="15.75" customHeight="1">
      <c r="A51" s="2" t="s">
        <v>17</v>
      </c>
      <c r="B51" s="28">
        <v>-1000.0</v>
      </c>
      <c r="C51" s="31"/>
      <c r="D51" s="29">
        <v>-3907.67</v>
      </c>
      <c r="E51" s="29">
        <v>-5125.81</v>
      </c>
      <c r="F51" s="29">
        <v>-1737.62</v>
      </c>
      <c r="G51" s="25">
        <v>-3027.61</v>
      </c>
    </row>
    <row r="52" ht="15.75" customHeight="1">
      <c r="A52" s="2" t="s">
        <v>18</v>
      </c>
      <c r="B52" s="28">
        <v>-1000.0</v>
      </c>
      <c r="C52" s="31"/>
      <c r="D52" s="29">
        <v>0.0</v>
      </c>
      <c r="E52" s="29">
        <v>-126.11</v>
      </c>
      <c r="F52" s="29">
        <v>-1946.86</v>
      </c>
      <c r="G52" s="25">
        <v>-837.0</v>
      </c>
    </row>
    <row r="53" ht="15.75" customHeight="1">
      <c r="A53" s="2" t="s">
        <v>19</v>
      </c>
      <c r="B53" s="28">
        <v>-100.0</v>
      </c>
      <c r="C53" s="31"/>
      <c r="D53" s="29">
        <v>-100.49</v>
      </c>
      <c r="E53" s="29">
        <v>-83.41</v>
      </c>
      <c r="F53" s="29">
        <v>0.0</v>
      </c>
      <c r="G53" s="25">
        <v>0.0</v>
      </c>
    </row>
    <row r="54" ht="15.75" customHeight="1">
      <c r="A54" s="22" t="s">
        <v>20</v>
      </c>
      <c r="B54" s="26">
        <f>SUM(B45:B53)</f>
        <v>-19200</v>
      </c>
      <c r="C54" s="30">
        <v>-20000.0</v>
      </c>
      <c r="D54" s="26">
        <f t="shared" ref="D54:G54" si="5">SUM(D45:D53)</f>
        <v>-21727.35</v>
      </c>
      <c r="E54" s="26">
        <f t="shared" si="5"/>
        <v>-16847.45</v>
      </c>
      <c r="F54" s="26">
        <f t="shared" si="5"/>
        <v>-3994.23</v>
      </c>
      <c r="G54" s="26">
        <f t="shared" si="5"/>
        <v>-8447.3</v>
      </c>
    </row>
    <row r="55" ht="15.75" customHeight="1">
      <c r="A55" s="32" t="s">
        <v>21</v>
      </c>
      <c r="B55" s="33">
        <f>SUM(B43:B44)+B54</f>
        <v>-41200</v>
      </c>
      <c r="C55" s="33">
        <f>C43+C44+C54</f>
        <v>-42000</v>
      </c>
      <c r="D55" s="33">
        <f>SUM(D43:D44)+D54</f>
        <v>-40200.45</v>
      </c>
      <c r="E55" s="33">
        <f t="shared" ref="E55:F55" si="6">SUM(E43:E53)</f>
        <v>-29796.16</v>
      </c>
      <c r="F55" s="33">
        <f t="shared" si="6"/>
        <v>-24488.97</v>
      </c>
      <c r="G55" s="38">
        <v>-28748.589999999997</v>
      </c>
    </row>
    <row r="56" ht="15.75" customHeight="1">
      <c r="A56" s="2"/>
      <c r="B56" s="36"/>
      <c r="C56" s="26"/>
      <c r="D56" s="26"/>
      <c r="E56" s="26"/>
      <c r="F56" s="16"/>
      <c r="G56" s="17"/>
    </row>
    <row r="57" ht="15.75" customHeight="1">
      <c r="A57" s="39" t="s">
        <v>27</v>
      </c>
      <c r="B57" s="19"/>
      <c r="C57" s="20"/>
      <c r="D57" s="20"/>
      <c r="E57" s="20"/>
      <c r="F57" s="20"/>
      <c r="G57" s="21"/>
    </row>
    <row r="58" ht="15.75" customHeight="1">
      <c r="A58" s="22" t="s">
        <v>26</v>
      </c>
      <c r="B58" s="28">
        <v>8000.0</v>
      </c>
      <c r="C58" s="29">
        <v>15000.0</v>
      </c>
      <c r="D58" s="29">
        <v>6910.09</v>
      </c>
      <c r="E58" s="29">
        <v>1427.66</v>
      </c>
      <c r="F58" s="29">
        <v>2463.31</v>
      </c>
      <c r="G58" s="25">
        <v>1970.37</v>
      </c>
    </row>
    <row r="59" ht="15.75" customHeight="1">
      <c r="A59" s="2" t="s">
        <v>10</v>
      </c>
      <c r="B59" s="28">
        <v>-30000.0</v>
      </c>
      <c r="C59" s="29">
        <v>-26000.0</v>
      </c>
      <c r="D59" s="29">
        <v>-27372.76</v>
      </c>
      <c r="E59" s="29">
        <v>-21136.46</v>
      </c>
      <c r="F59" s="29">
        <v>-22004.83</v>
      </c>
      <c r="G59" s="25">
        <v>-19562.83</v>
      </c>
    </row>
    <row r="60" ht="15.75" customHeight="1">
      <c r="A60" s="2" t="s">
        <v>11</v>
      </c>
      <c r="B60" s="28">
        <v>-2000.0</v>
      </c>
      <c r="C60" s="29"/>
      <c r="D60" s="29">
        <v>-1595.23</v>
      </c>
      <c r="E60" s="29">
        <v>-724.95</v>
      </c>
      <c r="F60" s="29">
        <v>-36.2</v>
      </c>
      <c r="G60" s="25">
        <v>-291.9</v>
      </c>
    </row>
    <row r="61" ht="15.75" customHeight="1">
      <c r="A61" s="2" t="s">
        <v>12</v>
      </c>
      <c r="B61" s="28">
        <v>-1500.0</v>
      </c>
      <c r="C61" s="29"/>
      <c r="D61" s="29">
        <v>-1325.0</v>
      </c>
      <c r="E61" s="29">
        <v>-810.0</v>
      </c>
      <c r="F61" s="29">
        <v>-44.0</v>
      </c>
      <c r="G61" s="25">
        <v>-169.0</v>
      </c>
    </row>
    <row r="62" ht="15.75" customHeight="1">
      <c r="A62" s="2" t="s">
        <v>13</v>
      </c>
      <c r="B62" s="28">
        <v>-800.0</v>
      </c>
      <c r="C62" s="29"/>
      <c r="D62" s="29">
        <v>-690.0</v>
      </c>
      <c r="E62" s="29">
        <v>0.0</v>
      </c>
      <c r="F62" s="29">
        <v>0.0</v>
      </c>
      <c r="G62" s="25">
        <v>0.0</v>
      </c>
    </row>
    <row r="63" ht="15.75" customHeight="1">
      <c r="A63" s="2" t="s">
        <v>14</v>
      </c>
      <c r="B63" s="23">
        <v>0.0</v>
      </c>
      <c r="C63" s="25"/>
      <c r="D63" s="25">
        <v>0.0</v>
      </c>
      <c r="E63" s="25">
        <v>0.0</v>
      </c>
      <c r="F63" s="25">
        <v>0.0</v>
      </c>
      <c r="G63" s="25">
        <v>0.0</v>
      </c>
    </row>
    <row r="64" ht="15.75" customHeight="1">
      <c r="A64" s="2" t="s">
        <v>15</v>
      </c>
      <c r="B64" s="23">
        <v>-200.0</v>
      </c>
      <c r="C64" s="24"/>
      <c r="D64" s="24">
        <v>-264.9</v>
      </c>
      <c r="E64" s="24">
        <v>-112.54</v>
      </c>
      <c r="F64" s="24">
        <v>-68.79</v>
      </c>
      <c r="G64" s="25">
        <v>-4657.63</v>
      </c>
    </row>
    <row r="65" ht="15.75" customHeight="1">
      <c r="A65" s="2" t="s">
        <v>16</v>
      </c>
      <c r="B65" s="23">
        <v>-1000.0</v>
      </c>
      <c r="C65" s="24"/>
      <c r="D65" s="24">
        <v>-850.0</v>
      </c>
      <c r="E65" s="24">
        <v>-1520.0</v>
      </c>
      <c r="F65" s="24">
        <v>0.0</v>
      </c>
      <c r="G65" s="25">
        <v>-647.0</v>
      </c>
    </row>
    <row r="66" ht="15.75" customHeight="1">
      <c r="A66" s="2" t="s">
        <v>17</v>
      </c>
      <c r="B66" s="23">
        <v>-3000.0</v>
      </c>
      <c r="C66" s="24"/>
      <c r="D66" s="24">
        <v>-2989.91</v>
      </c>
      <c r="E66" s="24">
        <v>-2677.92</v>
      </c>
      <c r="F66" s="25">
        <f>-(2797.92+519.32)</f>
        <v>-3317.24</v>
      </c>
      <c r="G66" s="25">
        <v>-3077.5</v>
      </c>
    </row>
    <row r="67" ht="15.75" customHeight="1">
      <c r="A67" s="22" t="s">
        <v>18</v>
      </c>
      <c r="B67" s="23">
        <v>-800.0</v>
      </c>
      <c r="C67" s="24"/>
      <c r="D67" s="24">
        <v>-1075.51</v>
      </c>
      <c r="E67" s="24">
        <v>-448.21</v>
      </c>
      <c r="F67" s="24"/>
      <c r="G67" s="25"/>
    </row>
    <row r="68" ht="15.75" customHeight="1">
      <c r="A68" s="2" t="s">
        <v>28</v>
      </c>
      <c r="B68" s="23">
        <v>-4000.0</v>
      </c>
      <c r="C68" s="25"/>
      <c r="D68" s="24">
        <v>-3965.0</v>
      </c>
      <c r="E68" s="24">
        <v>-1252.0</v>
      </c>
      <c r="F68" s="24">
        <v>-2399.0</v>
      </c>
      <c r="G68" s="25">
        <v>-280.0</v>
      </c>
    </row>
    <row r="69" ht="15.75" customHeight="1">
      <c r="A69" s="2" t="s">
        <v>19</v>
      </c>
      <c r="B69" s="23">
        <v>-200.0</v>
      </c>
      <c r="C69" s="25"/>
      <c r="D69" s="24">
        <v>-233.93</v>
      </c>
      <c r="E69" s="24">
        <v>-54.34</v>
      </c>
      <c r="F69" s="31">
        <v>0.0</v>
      </c>
      <c r="G69" s="25">
        <v>-18.0</v>
      </c>
    </row>
    <row r="70" ht="15.75" customHeight="1">
      <c r="A70" s="22" t="s">
        <v>20</v>
      </c>
      <c r="B70" s="26">
        <f>SUM(B60:B69)</f>
        <v>-13500</v>
      </c>
      <c r="C70" s="30">
        <v>-20000.0</v>
      </c>
      <c r="D70" s="26">
        <f t="shared" ref="D70:G70" si="7">SUM(D60:D69)</f>
        <v>-12989.48</v>
      </c>
      <c r="E70" s="26">
        <f t="shared" si="7"/>
        <v>-7599.96</v>
      </c>
      <c r="F70" s="26">
        <f t="shared" si="7"/>
        <v>-5865.23</v>
      </c>
      <c r="G70" s="26">
        <f t="shared" si="7"/>
        <v>-9141.03</v>
      </c>
    </row>
    <row r="71" ht="15.75" customHeight="1">
      <c r="A71" s="32" t="s">
        <v>21</v>
      </c>
      <c r="B71" s="33">
        <f>SUM(B58:B59)+B70</f>
        <v>-35500</v>
      </c>
      <c r="C71" s="33">
        <f>C58+C59+C70</f>
        <v>-31000</v>
      </c>
      <c r="D71" s="33">
        <f>SUM(D58:D59)+D70</f>
        <v>-33452.15</v>
      </c>
      <c r="E71" s="33">
        <f t="shared" ref="E71:F71" si="8">SUM(E58:E69)</f>
        <v>-27308.76</v>
      </c>
      <c r="F71" s="33">
        <f t="shared" si="8"/>
        <v>-25406.75</v>
      </c>
      <c r="G71" s="38">
        <v>-26733.490000000005</v>
      </c>
    </row>
    <row r="72" ht="15.75" customHeight="1">
      <c r="A72" s="2"/>
      <c r="B72" s="36"/>
      <c r="C72" s="26"/>
      <c r="D72" s="26"/>
      <c r="E72" s="26"/>
      <c r="F72" s="16"/>
      <c r="G72" s="17"/>
    </row>
    <row r="73" ht="15.75" customHeight="1">
      <c r="A73" s="18" t="s">
        <v>29</v>
      </c>
      <c r="B73" s="19"/>
      <c r="C73" s="20"/>
      <c r="D73" s="20"/>
      <c r="E73" s="20"/>
      <c r="F73" s="20"/>
      <c r="G73" s="21"/>
    </row>
    <row r="74" ht="15.75" customHeight="1">
      <c r="A74" s="22" t="s">
        <v>30</v>
      </c>
      <c r="B74" s="28">
        <v>5000.0</v>
      </c>
      <c r="C74" s="29"/>
      <c r="D74" s="29">
        <v>3000.0</v>
      </c>
      <c r="E74" s="29"/>
      <c r="F74" s="30"/>
      <c r="G74" s="27"/>
    </row>
    <row r="75" ht="15.75" customHeight="1">
      <c r="A75" s="2" t="s">
        <v>10</v>
      </c>
      <c r="B75" s="28">
        <v>-45000.0</v>
      </c>
      <c r="C75" s="29">
        <v>-50000.0</v>
      </c>
      <c r="D75" s="29">
        <v>-40810.56</v>
      </c>
      <c r="E75" s="29">
        <v>-40279.87</v>
      </c>
      <c r="F75" s="30">
        <v>-51735.05</v>
      </c>
      <c r="G75" s="27">
        <v>-60740.689999999995</v>
      </c>
    </row>
    <row r="76" ht="15.75" customHeight="1">
      <c r="A76" s="2" t="s">
        <v>11</v>
      </c>
      <c r="B76" s="28">
        <v>-100.0</v>
      </c>
      <c r="C76" s="29"/>
      <c r="D76" s="29">
        <v>-101.1</v>
      </c>
      <c r="E76" s="29">
        <v>-48.0</v>
      </c>
      <c r="F76" s="25">
        <v>0.0</v>
      </c>
      <c r="G76" s="25">
        <v>0.0</v>
      </c>
    </row>
    <row r="77" ht="15.75" customHeight="1">
      <c r="A77" s="2" t="s">
        <v>12</v>
      </c>
      <c r="B77" s="28">
        <v>-100.0</v>
      </c>
      <c r="C77" s="31"/>
      <c r="D77" s="29">
        <v>-96.0</v>
      </c>
      <c r="E77" s="31">
        <v>0.0</v>
      </c>
      <c r="F77" s="25">
        <v>0.0</v>
      </c>
      <c r="G77" s="25">
        <v>0.0</v>
      </c>
    </row>
    <row r="78" ht="15.75" customHeight="1">
      <c r="A78" s="2" t="s">
        <v>13</v>
      </c>
      <c r="B78" s="28">
        <v>-100.0</v>
      </c>
      <c r="C78" s="31"/>
      <c r="D78" s="31">
        <v>0.0</v>
      </c>
      <c r="E78" s="31">
        <v>0.0</v>
      </c>
      <c r="F78" s="25">
        <v>0.0</v>
      </c>
      <c r="G78" s="25">
        <v>0.0</v>
      </c>
    </row>
    <row r="79" ht="15.75" customHeight="1">
      <c r="A79" s="2" t="s">
        <v>14</v>
      </c>
      <c r="B79" s="28">
        <v>0.0</v>
      </c>
      <c r="C79" s="29"/>
      <c r="D79" s="29">
        <v>0.0</v>
      </c>
      <c r="E79" s="29">
        <v>-7.39</v>
      </c>
      <c r="F79" s="25">
        <v>0.0</v>
      </c>
      <c r="G79" s="25">
        <v>0.0</v>
      </c>
    </row>
    <row r="80" ht="15.75" customHeight="1">
      <c r="A80" s="2" t="s">
        <v>15</v>
      </c>
      <c r="B80" s="28">
        <v>-300.0</v>
      </c>
      <c r="C80" s="31"/>
      <c r="D80" s="29">
        <v>-368.54</v>
      </c>
      <c r="E80" s="29">
        <v>-269.0</v>
      </c>
      <c r="F80" s="24">
        <v>-481.32</v>
      </c>
      <c r="G80" s="25">
        <v>-45.0</v>
      </c>
    </row>
    <row r="81" ht="15.75" customHeight="1">
      <c r="A81" s="2" t="s">
        <v>16</v>
      </c>
      <c r="B81" s="28">
        <v>-100.0</v>
      </c>
      <c r="C81" s="31"/>
      <c r="D81" s="29">
        <v>-79.0</v>
      </c>
      <c r="E81" s="29">
        <v>0.0</v>
      </c>
      <c r="F81" s="24">
        <v>0.0</v>
      </c>
      <c r="G81" s="25">
        <v>-291.4</v>
      </c>
    </row>
    <row r="82" ht="15.75" customHeight="1">
      <c r="A82" s="2" t="s">
        <v>17</v>
      </c>
      <c r="B82" s="28">
        <v>-8000.0</v>
      </c>
      <c r="C82" s="29"/>
      <c r="D82" s="29">
        <v>-12495.19</v>
      </c>
      <c r="E82" s="29">
        <v>-7583.85</v>
      </c>
      <c r="F82" s="29">
        <v>-7873.98</v>
      </c>
      <c r="G82" s="25">
        <v>-2786.74</v>
      </c>
    </row>
    <row r="83" ht="15.75" customHeight="1">
      <c r="A83" s="2" t="s">
        <v>18</v>
      </c>
      <c r="B83" s="28">
        <v>-7000.0</v>
      </c>
      <c r="C83" s="29"/>
      <c r="D83" s="29">
        <v>-5902.09</v>
      </c>
      <c r="E83" s="29">
        <v>-8273.74</v>
      </c>
      <c r="F83" s="29">
        <v>-16598.75</v>
      </c>
      <c r="G83" s="25">
        <v>-27519.03</v>
      </c>
    </row>
    <row r="84" ht="15.75" customHeight="1">
      <c r="A84" s="2" t="s">
        <v>19</v>
      </c>
      <c r="B84" s="28">
        <v>-100.0</v>
      </c>
      <c r="C84" s="31"/>
      <c r="D84" s="29">
        <v>-287.4</v>
      </c>
      <c r="E84" s="29">
        <v>-76.07</v>
      </c>
      <c r="F84" s="31">
        <v>0.0</v>
      </c>
      <c r="G84" s="25">
        <v>0.0</v>
      </c>
    </row>
    <row r="85" ht="15.75" customHeight="1">
      <c r="A85" s="22" t="s">
        <v>20</v>
      </c>
      <c r="B85" s="26">
        <f>SUM(B76:B84)</f>
        <v>-15800</v>
      </c>
      <c r="C85" s="30">
        <v>-20000.0</v>
      </c>
      <c r="D85" s="26">
        <f t="shared" ref="D85:G85" si="9">SUM(D76:D84)</f>
        <v>-19329.32</v>
      </c>
      <c r="E85" s="26">
        <f t="shared" si="9"/>
        <v>-16258.05</v>
      </c>
      <c r="F85" s="26">
        <f t="shared" si="9"/>
        <v>-24954.05</v>
      </c>
      <c r="G85" s="26">
        <f t="shared" si="9"/>
        <v>-30642.17</v>
      </c>
    </row>
    <row r="86" ht="15.75" customHeight="1">
      <c r="A86" s="32" t="s">
        <v>21</v>
      </c>
      <c r="B86" s="33">
        <f>SUM(B74:B75)+B85</f>
        <v>-55800</v>
      </c>
      <c r="C86" s="33">
        <f>C75+C85</f>
        <v>-70000</v>
      </c>
      <c r="D86" s="33">
        <f>SUM(D74:D75)+D85</f>
        <v>-57139.88</v>
      </c>
      <c r="E86" s="33">
        <f t="shared" ref="E86:F86" si="10">SUM(E75:E84)</f>
        <v>-56537.92</v>
      </c>
      <c r="F86" s="33">
        <f t="shared" si="10"/>
        <v>-76689.1</v>
      </c>
      <c r="G86" s="38">
        <v>-91382.85999999999</v>
      </c>
    </row>
    <row r="87" ht="15.75" customHeight="1">
      <c r="A87" s="2"/>
      <c r="B87" s="36"/>
      <c r="C87" s="26"/>
      <c r="D87" s="26"/>
      <c r="E87" s="26"/>
      <c r="F87" s="16"/>
      <c r="G87" s="17"/>
    </row>
    <row r="88" ht="15.75" customHeight="1">
      <c r="A88" s="39" t="s">
        <v>31</v>
      </c>
      <c r="B88" s="19"/>
      <c r="C88" s="20"/>
      <c r="D88" s="20"/>
      <c r="E88" s="20"/>
      <c r="F88" s="20"/>
      <c r="G88" s="21"/>
    </row>
    <row r="89" ht="15.75" customHeight="1">
      <c r="A89" s="2" t="s">
        <v>11</v>
      </c>
      <c r="B89" s="28">
        <v>-1200.0</v>
      </c>
      <c r="C89" s="29"/>
      <c r="D89" s="29">
        <v>-3797.93</v>
      </c>
      <c r="E89" s="24">
        <v>-183.4</v>
      </c>
      <c r="F89" s="29">
        <v>0.0</v>
      </c>
      <c r="G89" s="25">
        <v>-91.0</v>
      </c>
    </row>
    <row r="90" ht="15.75" customHeight="1">
      <c r="A90" s="2" t="s">
        <v>12</v>
      </c>
      <c r="B90" s="23">
        <v>-900.0</v>
      </c>
      <c r="C90" s="24"/>
      <c r="D90" s="24">
        <v>-1702.0</v>
      </c>
      <c r="E90" s="24">
        <v>-45.0</v>
      </c>
      <c r="F90" s="29">
        <v>0.0</v>
      </c>
      <c r="G90" s="25">
        <v>-190.5</v>
      </c>
    </row>
    <row r="91" ht="15.75" customHeight="1">
      <c r="A91" s="2" t="s">
        <v>13</v>
      </c>
      <c r="B91" s="23">
        <v>-1000.0</v>
      </c>
      <c r="C91" s="24"/>
      <c r="D91" s="24">
        <v>-1631.0</v>
      </c>
      <c r="E91" s="24">
        <v>-291.0</v>
      </c>
      <c r="F91" s="31">
        <v>0.0</v>
      </c>
      <c r="G91" s="25">
        <v>0.0</v>
      </c>
    </row>
    <row r="92" ht="15.75" customHeight="1">
      <c r="A92" s="2" t="s">
        <v>14</v>
      </c>
      <c r="B92" s="23">
        <v>-100.0</v>
      </c>
      <c r="C92" s="24"/>
      <c r="D92" s="24">
        <v>-51.36</v>
      </c>
      <c r="E92" s="24">
        <v>-224.58</v>
      </c>
      <c r="F92" s="29">
        <v>-94.58</v>
      </c>
      <c r="G92" s="25">
        <v>-100.32</v>
      </c>
    </row>
    <row r="93" ht="15.75" customHeight="1">
      <c r="A93" s="2" t="s">
        <v>15</v>
      </c>
      <c r="B93" s="28">
        <v>-200.0</v>
      </c>
      <c r="C93" s="29"/>
      <c r="D93" s="29">
        <v>-109.29</v>
      </c>
      <c r="E93" s="24">
        <v>-215.12</v>
      </c>
      <c r="F93" s="29">
        <v>-21.99</v>
      </c>
      <c r="G93" s="25">
        <v>-8.09</v>
      </c>
    </row>
    <row r="94" ht="15.75" customHeight="1">
      <c r="A94" s="2" t="s">
        <v>16</v>
      </c>
      <c r="B94" s="23">
        <v>-2000.0</v>
      </c>
      <c r="C94" s="24"/>
      <c r="D94" s="24">
        <v>-3068.5</v>
      </c>
      <c r="E94" s="24">
        <v>-1682.4</v>
      </c>
      <c r="F94" s="29">
        <v>-210.0</v>
      </c>
      <c r="G94" s="25">
        <v>-739.8</v>
      </c>
    </row>
    <row r="95" ht="15.75" customHeight="1">
      <c r="A95" s="2" t="s">
        <v>17</v>
      </c>
      <c r="B95" s="28">
        <v>0.0</v>
      </c>
      <c r="C95" s="29"/>
      <c r="D95" s="29">
        <v>0.0</v>
      </c>
      <c r="E95" s="25">
        <v>0.0</v>
      </c>
      <c r="F95" s="31">
        <v>0.0</v>
      </c>
      <c r="G95" s="25">
        <v>-9.0</v>
      </c>
    </row>
    <row r="96" ht="15.75" customHeight="1">
      <c r="A96" s="2" t="s">
        <v>32</v>
      </c>
      <c r="B96" s="23">
        <v>-100.0</v>
      </c>
      <c r="C96" s="25"/>
      <c r="D96" s="24">
        <v>-155.5</v>
      </c>
      <c r="E96" s="25">
        <v>0.0</v>
      </c>
      <c r="F96" s="31">
        <v>0.0</v>
      </c>
      <c r="G96" s="25">
        <v>0.0</v>
      </c>
    </row>
    <row r="97" ht="15.75" customHeight="1">
      <c r="A97" s="2" t="s">
        <v>19</v>
      </c>
      <c r="B97" s="28">
        <v>-500.0</v>
      </c>
      <c r="C97" s="29"/>
      <c r="D97" s="29">
        <v>-539.6</v>
      </c>
      <c r="E97" s="25">
        <v>0.0</v>
      </c>
      <c r="F97" s="31">
        <v>0.0</v>
      </c>
      <c r="G97" s="25">
        <v>0.0</v>
      </c>
    </row>
    <row r="98" ht="15.75" customHeight="1">
      <c r="A98" s="22" t="s">
        <v>20</v>
      </c>
      <c r="B98" s="26">
        <f>SUM(B89:B97)</f>
        <v>-6000</v>
      </c>
      <c r="C98" s="30">
        <v>-6000.0</v>
      </c>
      <c r="D98" s="26">
        <f t="shared" ref="D98:G98" si="11">SUM(D89:D97)</f>
        <v>-11055.18</v>
      </c>
      <c r="E98" s="26">
        <f t="shared" si="11"/>
        <v>-2641.5</v>
      </c>
      <c r="F98" s="26">
        <f t="shared" si="11"/>
        <v>-326.57</v>
      </c>
      <c r="G98" s="26">
        <f t="shared" si="11"/>
        <v>-1138.71</v>
      </c>
    </row>
    <row r="99" ht="15.75" customHeight="1">
      <c r="A99" s="32" t="s">
        <v>21</v>
      </c>
      <c r="B99" s="33">
        <f>SUM(B98)</f>
        <v>-6000</v>
      </c>
      <c r="C99" s="33">
        <f>C98</f>
        <v>-6000</v>
      </c>
      <c r="D99" s="33">
        <f>SUM(D98)</f>
        <v>-11055.18</v>
      </c>
      <c r="E99" s="33">
        <f t="shared" ref="E99:F99" si="12">SUM(E89:E97)</f>
        <v>-2641.5</v>
      </c>
      <c r="F99" s="33">
        <f t="shared" si="12"/>
        <v>-326.57</v>
      </c>
      <c r="G99" s="38">
        <v>-1138.71</v>
      </c>
    </row>
    <row r="100" ht="15.75" customHeight="1">
      <c r="A100" s="2"/>
      <c r="B100" s="36"/>
      <c r="C100" s="26"/>
      <c r="D100" s="26"/>
      <c r="E100" s="26"/>
      <c r="F100" s="16"/>
      <c r="G100" s="17"/>
    </row>
    <row r="101" ht="15.75" customHeight="1">
      <c r="A101" s="18" t="s">
        <v>33</v>
      </c>
      <c r="B101" s="19"/>
      <c r="C101" s="20"/>
      <c r="D101" s="20"/>
      <c r="E101" s="20"/>
      <c r="F101" s="20"/>
      <c r="G101" s="21"/>
    </row>
    <row r="102" ht="15.75" customHeight="1">
      <c r="A102" s="22" t="s">
        <v>26</v>
      </c>
      <c r="B102" s="40">
        <v>6500.0</v>
      </c>
      <c r="C102" s="41">
        <v>5000.0</v>
      </c>
      <c r="D102" s="41">
        <v>6900.0</v>
      </c>
      <c r="E102" s="41">
        <v>5070.0</v>
      </c>
      <c r="F102" s="41">
        <v>4816.0</v>
      </c>
      <c r="G102" s="27">
        <v>0.0</v>
      </c>
    </row>
    <row r="103" ht="15.75" customHeight="1">
      <c r="A103" s="22" t="s">
        <v>34</v>
      </c>
      <c r="B103" s="23">
        <v>0.0</v>
      </c>
      <c r="C103" s="24"/>
      <c r="D103" s="24">
        <v>700.0</v>
      </c>
      <c r="E103" s="24"/>
      <c r="F103" s="29"/>
      <c r="G103" s="25"/>
    </row>
    <row r="104" ht="15.75" customHeight="1">
      <c r="A104" s="2" t="s">
        <v>10</v>
      </c>
      <c r="B104" s="23">
        <v>-85000.0</v>
      </c>
      <c r="C104" s="24">
        <v>-82000.0</v>
      </c>
      <c r="D104" s="24">
        <v>-80187.8</v>
      </c>
      <c r="E104" s="24">
        <v>-80716.75</v>
      </c>
      <c r="F104" s="29">
        <v>-75507.01</v>
      </c>
      <c r="G104" s="25">
        <v>-73125.25</v>
      </c>
    </row>
    <row r="105" ht="15.75" customHeight="1">
      <c r="A105" s="2" t="s">
        <v>11</v>
      </c>
      <c r="B105" s="23">
        <v>-1500.0</v>
      </c>
      <c r="C105" s="24"/>
      <c r="D105" s="24">
        <v>-1544.14</v>
      </c>
      <c r="E105" s="24">
        <f>SUM(-1271.4+-1121.48)</f>
        <v>-2392.88</v>
      </c>
      <c r="F105" s="29">
        <v>-720.4</v>
      </c>
      <c r="G105" s="25">
        <v>-143.2</v>
      </c>
    </row>
    <row r="106" ht="15.75" customHeight="1">
      <c r="A106" s="2" t="s">
        <v>12</v>
      </c>
      <c r="B106" s="23">
        <v>-1000.0</v>
      </c>
      <c r="C106" s="25"/>
      <c r="D106" s="24">
        <v>-906.0</v>
      </c>
      <c r="E106" s="24">
        <v>-810.0</v>
      </c>
      <c r="F106" s="31">
        <f>-(704+505.88)</f>
        <v>-1209.88</v>
      </c>
      <c r="G106" s="25">
        <v>0.0</v>
      </c>
    </row>
    <row r="107" ht="15.75" customHeight="1">
      <c r="A107" s="2" t="s">
        <v>13</v>
      </c>
      <c r="B107" s="23">
        <v>-9000.0</v>
      </c>
      <c r="C107" s="24"/>
      <c r="D107" s="24">
        <v>-9207.15</v>
      </c>
      <c r="E107" s="24">
        <v>-4452.0</v>
      </c>
      <c r="F107" s="29">
        <v>-572.5</v>
      </c>
      <c r="G107" s="25">
        <v>-645.78</v>
      </c>
    </row>
    <row r="108" ht="15.75" customHeight="1">
      <c r="A108" s="2" t="s">
        <v>14</v>
      </c>
      <c r="B108" s="23">
        <v>-800.0</v>
      </c>
      <c r="C108" s="24"/>
      <c r="D108" s="24">
        <v>-868.29</v>
      </c>
      <c r="E108" s="24">
        <v>-5676.36</v>
      </c>
      <c r="F108" s="29">
        <v>-8644.3</v>
      </c>
      <c r="G108" s="25">
        <v>-4768.13</v>
      </c>
    </row>
    <row r="109" ht="15.75" customHeight="1">
      <c r="A109" s="2" t="s">
        <v>15</v>
      </c>
      <c r="B109" s="23">
        <v>-2000.0</v>
      </c>
      <c r="C109" s="24"/>
      <c r="D109" s="24">
        <v>-2036.41</v>
      </c>
      <c r="E109" s="24">
        <v>-1293.14</v>
      </c>
      <c r="F109" s="29">
        <v>-1230.29</v>
      </c>
      <c r="G109" s="25">
        <v>-6040.57</v>
      </c>
    </row>
    <row r="110" ht="15.75" customHeight="1">
      <c r="A110" s="2" t="s">
        <v>16</v>
      </c>
      <c r="B110" s="23">
        <v>-1500.0</v>
      </c>
      <c r="C110" s="24"/>
      <c r="D110" s="24">
        <v>-1630.1</v>
      </c>
      <c r="E110" s="24">
        <v>-630.0</v>
      </c>
      <c r="F110" s="29">
        <v>-91.67</v>
      </c>
      <c r="G110" s="25">
        <v>-1265.0</v>
      </c>
    </row>
    <row r="111" ht="15.75" customHeight="1">
      <c r="A111" s="2" t="s">
        <v>17</v>
      </c>
      <c r="B111" s="23">
        <v>-6000.0</v>
      </c>
      <c r="C111" s="24"/>
      <c r="D111" s="24">
        <v>-8167.7</v>
      </c>
      <c r="E111" s="24">
        <f>SUM(-7244.21+-3228.86)</f>
        <v>-10473.07</v>
      </c>
      <c r="F111" s="29">
        <v>-6494.81</v>
      </c>
      <c r="G111" s="25">
        <v>-7921.86</v>
      </c>
    </row>
    <row r="112" ht="15.75" customHeight="1">
      <c r="A112" s="2" t="s">
        <v>18</v>
      </c>
      <c r="B112" s="23">
        <v>-3500.0</v>
      </c>
      <c r="C112" s="24"/>
      <c r="D112" s="24">
        <v>-3364.72</v>
      </c>
      <c r="E112" s="24">
        <v>-3633.67</v>
      </c>
      <c r="F112" s="29">
        <v>-58.33</v>
      </c>
      <c r="G112" s="25">
        <v>-736.56</v>
      </c>
    </row>
    <row r="113" ht="15.75" customHeight="1">
      <c r="A113" s="2" t="s">
        <v>35</v>
      </c>
      <c r="B113" s="23">
        <v>-4500.0</v>
      </c>
      <c r="C113" s="25"/>
      <c r="D113" s="24">
        <v>-4472.0</v>
      </c>
      <c r="E113" s="24">
        <v>-4461.0</v>
      </c>
      <c r="F113" s="29">
        <v>-4357.0</v>
      </c>
      <c r="G113" s="25">
        <v>-4047.0</v>
      </c>
    </row>
    <row r="114" ht="15.75" customHeight="1">
      <c r="A114" s="2" t="s">
        <v>36</v>
      </c>
      <c r="B114" s="23">
        <v>-2500.0</v>
      </c>
      <c r="C114" s="25"/>
      <c r="D114" s="24">
        <v>-2901.11</v>
      </c>
      <c r="E114" s="24">
        <v>-2850.22</v>
      </c>
      <c r="F114" s="29">
        <v>-1784.57</v>
      </c>
      <c r="G114" s="25">
        <v>-3391.6</v>
      </c>
    </row>
    <row r="115" ht="15.75" customHeight="1">
      <c r="A115" s="2" t="s">
        <v>37</v>
      </c>
      <c r="B115" s="23">
        <v>-9000.0</v>
      </c>
      <c r="C115" s="24"/>
      <c r="D115" s="24">
        <v>-6407.67</v>
      </c>
      <c r="E115" s="24">
        <f>SUM(-3290.28+-2792.18)</f>
        <v>-6082.46</v>
      </c>
      <c r="F115" s="31">
        <f>-(2661.7+2311.48)</f>
        <v>-4973.18</v>
      </c>
      <c r="G115" s="25">
        <v>-5352.389999999999</v>
      </c>
    </row>
    <row r="116" ht="15.75" customHeight="1">
      <c r="A116" s="22" t="s">
        <v>38</v>
      </c>
      <c r="B116" s="23">
        <v>1000.0</v>
      </c>
      <c r="C116" s="25"/>
      <c r="D116" s="24">
        <v>906.69</v>
      </c>
      <c r="E116" s="24">
        <v>1505.18</v>
      </c>
      <c r="F116" s="29">
        <v>952.18</v>
      </c>
      <c r="G116" s="25">
        <v>176.46</v>
      </c>
    </row>
    <row r="117" ht="15.75" customHeight="1">
      <c r="A117" s="2" t="s">
        <v>39</v>
      </c>
      <c r="B117" s="23">
        <v>-2000.0</v>
      </c>
      <c r="C117" s="25"/>
      <c r="D117" s="24">
        <v>-2096.43</v>
      </c>
      <c r="E117" s="24">
        <v>-1283.91</v>
      </c>
      <c r="F117" s="29">
        <v>-1124.6</v>
      </c>
      <c r="G117" s="25">
        <v>-1507.93</v>
      </c>
    </row>
    <row r="118" ht="15.75" customHeight="1">
      <c r="A118" s="2" t="s">
        <v>40</v>
      </c>
      <c r="B118" s="23">
        <v>-3500.0</v>
      </c>
      <c r="C118" s="24"/>
      <c r="D118" s="24">
        <v>-3370.5</v>
      </c>
      <c r="E118" s="24">
        <v>-2726.72</v>
      </c>
      <c r="F118" s="29">
        <v>-1749.46</v>
      </c>
      <c r="G118" s="25">
        <v>-2557.77</v>
      </c>
    </row>
    <row r="119" ht="15.75" customHeight="1">
      <c r="A119" s="2" t="s">
        <v>41</v>
      </c>
      <c r="B119" s="23">
        <v>0.0</v>
      </c>
      <c r="C119" s="24"/>
      <c r="D119" s="24">
        <v>-3180.6</v>
      </c>
      <c r="E119" s="24">
        <v>-2898.49</v>
      </c>
      <c r="F119" s="29">
        <v>-5694.0</v>
      </c>
      <c r="G119" s="25">
        <v>-6787.68</v>
      </c>
    </row>
    <row r="120" ht="15.75" customHeight="1">
      <c r="A120" s="22" t="s">
        <v>23</v>
      </c>
      <c r="B120" s="23">
        <v>-8000.0</v>
      </c>
      <c r="C120" s="24"/>
      <c r="D120" s="24">
        <v>-7443.26</v>
      </c>
      <c r="E120" s="24">
        <v>-9192.55</v>
      </c>
      <c r="F120" s="29">
        <v>-36513.31</v>
      </c>
      <c r="G120" s="25">
        <v>-36412.420000000006</v>
      </c>
    </row>
    <row r="121" ht="15.75" customHeight="1">
      <c r="A121" s="2" t="s">
        <v>42</v>
      </c>
      <c r="B121" s="23">
        <v>-1000.0</v>
      </c>
      <c r="C121" s="25"/>
      <c r="D121" s="24">
        <v>-958.9</v>
      </c>
      <c r="E121" s="24">
        <v>-945.62</v>
      </c>
      <c r="F121" s="29">
        <v>-876.63</v>
      </c>
      <c r="G121" s="25">
        <v>-846.81</v>
      </c>
    </row>
    <row r="122" ht="15.75" customHeight="1">
      <c r="A122" s="2" t="s">
        <v>43</v>
      </c>
      <c r="B122" s="23">
        <v>-4000.0</v>
      </c>
      <c r="C122" s="24"/>
      <c r="D122" s="24">
        <v>-3850.2</v>
      </c>
      <c r="E122" s="24">
        <v>-4960.0</v>
      </c>
      <c r="F122" s="29">
        <v>-3720.0</v>
      </c>
      <c r="G122" s="25">
        <v>-3224.0</v>
      </c>
    </row>
    <row r="123" ht="15.75" customHeight="1">
      <c r="A123" s="2" t="s">
        <v>44</v>
      </c>
      <c r="B123" s="23">
        <v>-10000.0</v>
      </c>
      <c r="C123" s="24"/>
      <c r="D123" s="24">
        <v>-9199.25</v>
      </c>
      <c r="E123" s="24">
        <v>-6882.0</v>
      </c>
      <c r="F123" s="29">
        <v>-5673.0</v>
      </c>
      <c r="G123" s="25">
        <v>-6909.9</v>
      </c>
    </row>
    <row r="124" ht="15.75" customHeight="1">
      <c r="A124" s="22" t="s">
        <v>45</v>
      </c>
      <c r="B124" s="23">
        <v>-13000.0</v>
      </c>
      <c r="C124" s="24"/>
      <c r="D124" s="24">
        <v>-12623.76</v>
      </c>
      <c r="E124" s="24">
        <v>-12421.38</v>
      </c>
      <c r="F124" s="29">
        <v>-18834.05</v>
      </c>
      <c r="G124" s="25">
        <v>-19613.7</v>
      </c>
    </row>
    <row r="125" ht="15.75" customHeight="1">
      <c r="A125" s="2" t="s">
        <v>19</v>
      </c>
      <c r="B125" s="23">
        <v>-3000.0</v>
      </c>
      <c r="C125" s="24"/>
      <c r="D125" s="24">
        <v>-3218.48</v>
      </c>
      <c r="E125" s="24">
        <v>-2801.43</v>
      </c>
      <c r="F125" s="29">
        <v>-3348.79</v>
      </c>
      <c r="G125" s="25">
        <v>-3077.4</v>
      </c>
    </row>
    <row r="126" ht="15.75" customHeight="1">
      <c r="A126" s="2" t="s">
        <v>46</v>
      </c>
      <c r="B126" s="23">
        <v>0.0</v>
      </c>
      <c r="C126" s="25"/>
      <c r="D126" s="25">
        <v>0.0</v>
      </c>
      <c r="E126" s="25">
        <v>0.0</v>
      </c>
      <c r="F126" s="31">
        <v>0.0</v>
      </c>
      <c r="G126" s="25">
        <v>0.0</v>
      </c>
    </row>
    <row r="127" ht="15.75" customHeight="1">
      <c r="A127" s="22" t="s">
        <v>24</v>
      </c>
      <c r="B127" s="24">
        <v>-6000.0</v>
      </c>
      <c r="C127" s="25"/>
      <c r="D127" s="24">
        <v>0.0</v>
      </c>
      <c r="E127" s="24">
        <v>0.0</v>
      </c>
      <c r="F127" s="29">
        <v>0.0</v>
      </c>
      <c r="G127" s="24">
        <v>0.0</v>
      </c>
    </row>
    <row r="128" ht="15.75" customHeight="1">
      <c r="A128" s="22" t="s">
        <v>20</v>
      </c>
      <c r="B128" s="26">
        <f>SUM(B105:B127)</f>
        <v>-90800</v>
      </c>
      <c r="C128" s="30">
        <v>-95000.0</v>
      </c>
      <c r="D128" s="26">
        <f t="shared" ref="D128:G128" si="13">SUM(D105:D127)</f>
        <v>-86539.98</v>
      </c>
      <c r="E128" s="26">
        <f t="shared" si="13"/>
        <v>-85361.72</v>
      </c>
      <c r="F128" s="26">
        <f t="shared" si="13"/>
        <v>-106718.59</v>
      </c>
      <c r="G128" s="26">
        <f t="shared" si="13"/>
        <v>-115073.24</v>
      </c>
    </row>
    <row r="129" ht="15.75" customHeight="1">
      <c r="A129" s="32" t="s">
        <v>21</v>
      </c>
      <c r="B129" s="33">
        <f>SUM(B102:B104)+B128</f>
        <v>-169300</v>
      </c>
      <c r="C129" s="33">
        <f>C102+C104+C128</f>
        <v>-172000</v>
      </c>
      <c r="D129" s="33">
        <f>SUM(D102:D104)+D128</f>
        <v>-159127.78</v>
      </c>
      <c r="E129" s="33">
        <f t="shared" ref="E129:F129" si="14">SUM(E102:E126)</f>
        <v>-161008.47</v>
      </c>
      <c r="F129" s="33">
        <f t="shared" si="14"/>
        <v>-177409.6</v>
      </c>
      <c r="G129" s="38">
        <v>-188198.49</v>
      </c>
    </row>
    <row r="130" ht="15.75" customHeight="1">
      <c r="A130" s="2"/>
      <c r="B130" s="36"/>
      <c r="C130" s="26"/>
      <c r="D130" s="26"/>
      <c r="E130" s="26"/>
      <c r="F130" s="16"/>
      <c r="G130" s="17"/>
    </row>
    <row r="131" ht="15.75" customHeight="1">
      <c r="A131" s="39" t="s">
        <v>47</v>
      </c>
      <c r="B131" s="42"/>
      <c r="C131" s="43"/>
      <c r="D131" s="43"/>
      <c r="E131" s="43"/>
      <c r="F131" s="20"/>
      <c r="G131" s="21"/>
    </row>
    <row r="132" ht="15.75" customHeight="1">
      <c r="A132" s="44" t="s">
        <v>48</v>
      </c>
      <c r="B132" s="45">
        <v>19000.0</v>
      </c>
      <c r="C132" s="46">
        <v>15000.0</v>
      </c>
      <c r="D132" s="46">
        <v>10195.37</v>
      </c>
      <c r="E132" s="46">
        <v>0.0</v>
      </c>
      <c r="F132" s="46">
        <v>0.0</v>
      </c>
      <c r="G132" s="46">
        <v>0.0</v>
      </c>
    </row>
    <row r="133" ht="15.75" customHeight="1">
      <c r="A133" s="44" t="s">
        <v>34</v>
      </c>
      <c r="B133" s="45">
        <v>17000.0</v>
      </c>
      <c r="C133" s="46">
        <v>19000.0</v>
      </c>
      <c r="D133" s="46">
        <v>0.0</v>
      </c>
      <c r="E133" s="46">
        <v>0.0</v>
      </c>
      <c r="F133" s="46">
        <v>0.0</v>
      </c>
      <c r="G133" s="46">
        <v>0.0</v>
      </c>
    </row>
    <row r="134" ht="15.75" customHeight="1">
      <c r="A134" s="22" t="s">
        <v>10</v>
      </c>
      <c r="B134" s="37">
        <v>-4000.0</v>
      </c>
      <c r="C134" s="30">
        <v>-4000.0</v>
      </c>
      <c r="D134" s="30">
        <v>-3729.58</v>
      </c>
      <c r="E134" s="30">
        <v>0.0</v>
      </c>
      <c r="F134" s="46">
        <v>0.0</v>
      </c>
      <c r="G134" s="46">
        <v>0.0</v>
      </c>
    </row>
    <row r="135" ht="15.75" customHeight="1">
      <c r="A135" s="22" t="s">
        <v>11</v>
      </c>
      <c r="B135" s="37">
        <v>-1000.0</v>
      </c>
      <c r="C135" s="30"/>
      <c r="D135" s="30">
        <v>-122.62</v>
      </c>
      <c r="E135" s="30">
        <v>0.0</v>
      </c>
      <c r="F135" s="46">
        <v>0.0</v>
      </c>
      <c r="G135" s="46">
        <v>0.0</v>
      </c>
    </row>
    <row r="136" ht="15.75" customHeight="1">
      <c r="A136" s="22" t="s">
        <v>14</v>
      </c>
      <c r="B136" s="37">
        <v>-25000.0</v>
      </c>
      <c r="C136" s="30"/>
      <c r="D136" s="30">
        <v>-138.2</v>
      </c>
      <c r="E136" s="30"/>
      <c r="F136" s="46"/>
      <c r="G136" s="46"/>
    </row>
    <row r="137" ht="15.75" customHeight="1">
      <c r="A137" s="22" t="s">
        <v>15</v>
      </c>
      <c r="B137" s="37">
        <v>-1500.0</v>
      </c>
      <c r="C137" s="30"/>
      <c r="D137" s="30">
        <v>0.0</v>
      </c>
      <c r="E137" s="30">
        <v>-250.43</v>
      </c>
      <c r="F137" s="46">
        <v>0.0</v>
      </c>
      <c r="G137" s="46">
        <v>0.0</v>
      </c>
    </row>
    <row r="138" ht="15.75" customHeight="1">
      <c r="A138" s="22" t="s">
        <v>17</v>
      </c>
      <c r="B138" s="37">
        <v>-5000.0</v>
      </c>
      <c r="C138" s="30"/>
      <c r="D138" s="30">
        <v>-12992.0</v>
      </c>
      <c r="E138" s="30">
        <v>-12000.0</v>
      </c>
      <c r="F138" s="46">
        <v>0.0</v>
      </c>
      <c r="G138" s="46">
        <v>0.0</v>
      </c>
    </row>
    <row r="139" ht="15.75" customHeight="1">
      <c r="A139" s="22" t="s">
        <v>18</v>
      </c>
      <c r="B139" s="37">
        <v>-500.0</v>
      </c>
      <c r="C139" s="30"/>
      <c r="D139" s="30">
        <v>0.0</v>
      </c>
      <c r="E139" s="30">
        <v>0.0</v>
      </c>
      <c r="F139" s="46">
        <v>0.0</v>
      </c>
      <c r="G139" s="46">
        <v>0.0</v>
      </c>
    </row>
    <row r="140" ht="15.75" customHeight="1">
      <c r="A140" s="22" t="s">
        <v>19</v>
      </c>
      <c r="B140" s="37">
        <v>0.0</v>
      </c>
      <c r="C140" s="30"/>
      <c r="D140" s="30">
        <v>-9.89</v>
      </c>
      <c r="E140" s="30">
        <v>0.0</v>
      </c>
      <c r="F140" s="46">
        <v>0.0</v>
      </c>
      <c r="G140" s="46">
        <v>0.0</v>
      </c>
    </row>
    <row r="141" ht="15.75" customHeight="1">
      <c r="A141" s="22" t="s">
        <v>20</v>
      </c>
      <c r="B141" s="26">
        <f>SUM(B135:B140)</f>
        <v>-33000</v>
      </c>
      <c r="C141" s="30">
        <v>-30000.0</v>
      </c>
      <c r="D141" s="26">
        <f t="shared" ref="D141:G141" si="15">SUM(D135:D140)</f>
        <v>-13262.71</v>
      </c>
      <c r="E141" s="26">
        <f t="shared" si="15"/>
        <v>-12250.43</v>
      </c>
      <c r="F141" s="26">
        <f t="shared" si="15"/>
        <v>0</v>
      </c>
      <c r="G141" s="26">
        <f t="shared" si="15"/>
        <v>0</v>
      </c>
    </row>
    <row r="142" ht="15.75" customHeight="1">
      <c r="A142" s="47" t="s">
        <v>21</v>
      </c>
      <c r="B142" s="34">
        <f>SUM(B132:B134)+B141</f>
        <v>-1000</v>
      </c>
      <c r="C142" s="34">
        <f>SUM(C132:C141)</f>
        <v>0</v>
      </c>
      <c r="D142" s="34">
        <f>SUM(D132:D134)+D141</f>
        <v>-6796.92</v>
      </c>
      <c r="E142" s="34">
        <f t="shared" ref="E142:G142" si="16">SUM(E132:E138)</f>
        <v>-12250.43</v>
      </c>
      <c r="F142" s="34">
        <f t="shared" si="16"/>
        <v>0</v>
      </c>
      <c r="G142" s="34">
        <f t="shared" si="16"/>
        <v>0</v>
      </c>
    </row>
    <row r="143" ht="15.75" customHeight="1">
      <c r="A143" s="48"/>
      <c r="B143" s="49"/>
      <c r="C143" s="50"/>
      <c r="D143" s="50"/>
      <c r="E143" s="50"/>
      <c r="F143" s="50"/>
      <c r="G143" s="51"/>
    </row>
    <row r="144" ht="15.75" customHeight="1">
      <c r="A144" s="18" t="s">
        <v>49</v>
      </c>
      <c r="B144" s="19"/>
      <c r="C144" s="20"/>
      <c r="D144" s="20"/>
      <c r="E144" s="20"/>
      <c r="F144" s="20"/>
      <c r="G144" s="21"/>
    </row>
    <row r="145" ht="15.75" customHeight="1">
      <c r="A145" s="22" t="s">
        <v>50</v>
      </c>
      <c r="B145" s="28">
        <v>75098.0</v>
      </c>
      <c r="C145" s="29">
        <v>75000.0</v>
      </c>
      <c r="D145" s="31">
        <v>74883.2</v>
      </c>
      <c r="E145" s="29">
        <v>79707.2</v>
      </c>
      <c r="F145" s="29">
        <v>88787.4</v>
      </c>
      <c r="G145" s="25">
        <v>93853.1</v>
      </c>
    </row>
    <row r="146" ht="15.75" customHeight="1">
      <c r="A146" s="22" t="s">
        <v>51</v>
      </c>
      <c r="B146" s="28">
        <v>1000.0</v>
      </c>
      <c r="C146" s="29">
        <v>5000.0</v>
      </c>
      <c r="D146" s="29">
        <v>0.0</v>
      </c>
      <c r="E146" s="29">
        <v>0.0</v>
      </c>
      <c r="F146" s="29">
        <v>0.0</v>
      </c>
      <c r="G146" s="29">
        <v>0.0</v>
      </c>
    </row>
    <row r="147" ht="15.75" customHeight="1">
      <c r="A147" s="22" t="s">
        <v>52</v>
      </c>
      <c r="B147" s="28">
        <v>500.0</v>
      </c>
      <c r="C147" s="29">
        <v>1000.0</v>
      </c>
      <c r="D147" s="29">
        <v>0.0</v>
      </c>
      <c r="E147" s="29"/>
      <c r="F147" s="29"/>
      <c r="G147" s="25"/>
    </row>
    <row r="148" ht="15.75" customHeight="1">
      <c r="A148" s="22" t="s">
        <v>53</v>
      </c>
      <c r="B148" s="28">
        <v>-120.0</v>
      </c>
      <c r="C148" s="29">
        <v>-120.0</v>
      </c>
      <c r="D148" s="29">
        <v>-120.0</v>
      </c>
      <c r="E148" s="29">
        <v>-120.0</v>
      </c>
      <c r="F148" s="29">
        <v>-300.0</v>
      </c>
      <c r="G148" s="25">
        <v>0.0</v>
      </c>
    </row>
    <row r="149" ht="15.75" customHeight="1">
      <c r="A149" s="32" t="s">
        <v>21</v>
      </c>
      <c r="B149" s="33">
        <f t="shared" ref="B149:F149" si="17">SUM(B145:B148)</f>
        <v>76478</v>
      </c>
      <c r="C149" s="33">
        <f t="shared" si="17"/>
        <v>80880</v>
      </c>
      <c r="D149" s="33">
        <f t="shared" si="17"/>
        <v>74763.2</v>
      </c>
      <c r="E149" s="33">
        <f t="shared" si="17"/>
        <v>79587.2</v>
      </c>
      <c r="F149" s="33">
        <f t="shared" si="17"/>
        <v>88487.4</v>
      </c>
      <c r="G149" s="38">
        <v>93853.1</v>
      </c>
    </row>
    <row r="150" ht="15.75" customHeight="1">
      <c r="A150" s="2"/>
      <c r="B150" s="36"/>
      <c r="C150" s="26"/>
      <c r="D150" s="26"/>
      <c r="E150" s="26"/>
      <c r="F150" s="16"/>
      <c r="G150" s="17"/>
    </row>
    <row r="151" ht="15.75" customHeight="1">
      <c r="A151" s="18" t="s">
        <v>54</v>
      </c>
      <c r="B151" s="19"/>
      <c r="C151" s="20"/>
      <c r="D151" s="20"/>
      <c r="E151" s="20"/>
      <c r="F151" s="20"/>
      <c r="G151" s="21"/>
    </row>
    <row r="152" ht="15.75" customHeight="1">
      <c r="A152" s="22" t="s">
        <v>30</v>
      </c>
      <c r="B152" s="28">
        <v>0.0</v>
      </c>
      <c r="C152" s="29">
        <v>0.0</v>
      </c>
      <c r="D152" s="31">
        <v>0.0</v>
      </c>
      <c r="E152" s="31">
        <v>0.0</v>
      </c>
      <c r="F152" s="31">
        <v>0.0</v>
      </c>
      <c r="G152" s="25">
        <v>0.0</v>
      </c>
    </row>
    <row r="153" ht="15.75" customHeight="1">
      <c r="A153" s="22" t="s">
        <v>53</v>
      </c>
      <c r="B153" s="28">
        <v>-600.0</v>
      </c>
      <c r="C153" s="29">
        <v>-600.0</v>
      </c>
      <c r="D153" s="29">
        <v>-645.95</v>
      </c>
      <c r="E153" s="31">
        <f>SUM(-582.17+-13.66)</f>
        <v>-595.83</v>
      </c>
      <c r="F153" s="29">
        <v>0.0</v>
      </c>
      <c r="G153" s="25">
        <v>0.0</v>
      </c>
    </row>
    <row r="154" ht="15.75" customHeight="1">
      <c r="A154" s="32" t="s">
        <v>21</v>
      </c>
      <c r="B154" s="33">
        <f t="shared" ref="B154:F154" si="18">SUM(B152:B153)</f>
        <v>-600</v>
      </c>
      <c r="C154" s="33">
        <f t="shared" si="18"/>
        <v>-600</v>
      </c>
      <c r="D154" s="33">
        <f t="shared" si="18"/>
        <v>-645.95</v>
      </c>
      <c r="E154" s="33">
        <f t="shared" si="18"/>
        <v>-595.83</v>
      </c>
      <c r="F154" s="33">
        <f t="shared" si="18"/>
        <v>0</v>
      </c>
      <c r="G154" s="38">
        <v>0.0</v>
      </c>
    </row>
    <row r="155" ht="15.75" customHeight="1">
      <c r="A155" s="2"/>
      <c r="B155" s="36"/>
      <c r="C155" s="26"/>
      <c r="D155" s="26"/>
      <c r="E155" s="26"/>
      <c r="F155" s="16"/>
      <c r="G155" s="17"/>
    </row>
    <row r="156" ht="15.75" customHeight="1">
      <c r="A156" s="18" t="s">
        <v>55</v>
      </c>
      <c r="B156" s="19"/>
      <c r="C156" s="20"/>
      <c r="D156" s="20"/>
      <c r="E156" s="20"/>
      <c r="F156" s="20"/>
      <c r="G156" s="21"/>
    </row>
    <row r="157" ht="15.75" customHeight="1">
      <c r="A157" s="52" t="s">
        <v>21</v>
      </c>
      <c r="B157" s="53">
        <v>279470.0</v>
      </c>
      <c r="C157" s="53">
        <v>300000.0</v>
      </c>
      <c r="D157" s="54">
        <v>288000.0</v>
      </c>
      <c r="E157" s="54">
        <v>288000.0</v>
      </c>
      <c r="F157" s="54">
        <v>288000.0</v>
      </c>
      <c r="G157" s="55">
        <v>320000.0</v>
      </c>
    </row>
    <row r="158" ht="15.75" customHeight="1">
      <c r="A158" s="2"/>
      <c r="B158" s="15"/>
      <c r="C158" s="16"/>
      <c r="D158" s="16"/>
      <c r="E158" s="50"/>
      <c r="F158" s="50"/>
      <c r="G158" s="17"/>
    </row>
    <row r="159" ht="15.75" customHeight="1">
      <c r="A159" s="56" t="s">
        <v>56</v>
      </c>
      <c r="B159" s="57">
        <f>B11+B26+B43+B58+B74+B102+B103+B132+B133+B145+B146+B147+B152+B157</f>
        <v>537405.6533</v>
      </c>
      <c r="C159" s="57">
        <f>C11+C26+C43+C58+C102+C145+C146+C152+C157+C132+C133+C147</f>
        <v>533000</v>
      </c>
      <c r="D159" s="57">
        <f>D11+D26+D43+D58+D74+D102+D103+D132+D133+D145+D146+D147+D152+D157</f>
        <v>486987.21</v>
      </c>
      <c r="E159" s="57">
        <f t="shared" ref="E159:G159" si="19">E11+E26+E43+E58+E102+E145+E152+E157+E132+E133</f>
        <v>464674.79</v>
      </c>
      <c r="F159" s="57">
        <f t="shared" si="19"/>
        <v>455110.8</v>
      </c>
      <c r="G159" s="57">
        <f t="shared" si="19"/>
        <v>482296.36</v>
      </c>
    </row>
    <row r="160" ht="15.75" customHeight="1">
      <c r="A160" s="56" t="s">
        <v>57</v>
      </c>
      <c r="B160" s="57">
        <f t="shared" ref="B160:G160" si="20">B12+B22+B27+B39+B44+B54+B59+B70+B75+B85+B98+B104+B128+B148+B153+B134+B141</f>
        <v>-543920</v>
      </c>
      <c r="C160" s="57">
        <f t="shared" si="20"/>
        <v>-530220</v>
      </c>
      <c r="D160" s="57">
        <f t="shared" si="20"/>
        <v>-489131.33</v>
      </c>
      <c r="E160" s="57">
        <f t="shared" si="20"/>
        <v>-435895.7</v>
      </c>
      <c r="F160" s="57">
        <f t="shared" si="20"/>
        <v>-446018.51</v>
      </c>
      <c r="G160" s="57">
        <f t="shared" si="20"/>
        <v>-467395.42</v>
      </c>
    </row>
    <row r="161" ht="15.75" customHeight="1">
      <c r="A161" s="58" t="s">
        <v>58</v>
      </c>
      <c r="B161" s="59">
        <f t="shared" ref="B161:F161" si="21">B159+B160</f>
        <v>-6514.346667</v>
      </c>
      <c r="C161" s="59">
        <f t="shared" si="21"/>
        <v>2780</v>
      </c>
      <c r="D161" s="59">
        <f t="shared" si="21"/>
        <v>-2144.12</v>
      </c>
      <c r="E161" s="59">
        <f t="shared" si="21"/>
        <v>28779.09</v>
      </c>
      <c r="F161" s="59">
        <f t="shared" si="21"/>
        <v>9092.29</v>
      </c>
      <c r="G161" s="59">
        <v>14900.940000000002</v>
      </c>
    </row>
    <row r="162" ht="15.75" customHeight="1">
      <c r="A162" s="5"/>
      <c r="B162" s="60"/>
      <c r="C162" s="60"/>
      <c r="D162" s="60"/>
      <c r="E162" s="60"/>
      <c r="F162" s="5"/>
      <c r="G162" s="5"/>
    </row>
    <row r="163" ht="15.75" customHeight="1">
      <c r="A163" s="61" t="s">
        <v>59</v>
      </c>
      <c r="B163" s="62">
        <f t="shared" ref="B163:D163" si="22">B12+B27+B44+B59+B75+B104+B134</f>
        <v>-317000</v>
      </c>
      <c r="C163" s="62">
        <f t="shared" si="22"/>
        <v>-307000</v>
      </c>
      <c r="D163" s="62">
        <f t="shared" si="22"/>
        <v>-303268.88</v>
      </c>
      <c r="E163" s="62">
        <f t="shared" ref="E163:G163" si="23">E12+E27+E44+E59+E75+E104</f>
        <v>-274208.27</v>
      </c>
      <c r="F163" s="62">
        <f t="shared" si="23"/>
        <v>-280005.02</v>
      </c>
      <c r="G163" s="62">
        <f t="shared" si="23"/>
        <v>-277865.39</v>
      </c>
    </row>
  </sheetData>
  <mergeCells count="6">
    <mergeCell ref="B7:B8"/>
    <mergeCell ref="C7:C8"/>
    <mergeCell ref="D7:D8"/>
    <mergeCell ref="E7:E8"/>
    <mergeCell ref="F7:F8"/>
    <mergeCell ref="G7:G8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  <tableParts count="2">
    <tablePart r:id="rId4"/>
    <tablePart r:id="rId5"/>
  </tableParts>
</worksheet>
</file>